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A68DAF87-8BB3-4E81-9223-D330C236A3A6}" xr6:coauthVersionLast="47" xr6:coauthVersionMax="47" xr10:uidLastSave="{00000000-0000-0000-0000-000000000000}"/>
  <bookViews>
    <workbookView xWindow="-120" yWindow="-120" windowWidth="29040" windowHeight="15840" tabRatio="867" xr2:uid="{00000000-000D-0000-FFFF-FFFF00000000}"/>
  </bookViews>
  <sheets>
    <sheet name="All Regions" sheetId="3" r:id="rId1"/>
    <sheet name="Central" sheetId="4" r:id="rId2"/>
    <sheet name="KC Vicinity and East Jackson" sheetId="5" r:id="rId3"/>
    <sheet name="Jefferson_Franklin" sheetId="6" r:id="rId4"/>
    <sheet name="North" sheetId="7" r:id="rId5"/>
    <sheet name="Ozark" sheetId="9" r:id="rId6"/>
    <sheet name="South Central" sheetId="10" r:id="rId7"/>
    <sheet name="Southeast" sheetId="11" r:id="rId8"/>
    <sheet name="Southwest" sheetId="12" r:id="rId9"/>
    <sheet name="St. Charles County" sheetId="13" r:id="rId10"/>
    <sheet name="St. Louis City" sheetId="14" r:id="rId11"/>
    <sheet name="St. Louis County" sheetId="15" r:id="rId12"/>
    <sheet name="West Central" sheetId="16" r:id="rId13"/>
  </sheets>
  <definedNames>
    <definedName name="_xlnm._FilterDatabase" localSheetId="0" hidden="1">'All Regions'!$A$7:$BB$123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3" l="1"/>
  <c r="G104" i="3"/>
  <c r="G103" i="3"/>
  <c r="I103" i="3" s="1"/>
  <c r="G102" i="3"/>
  <c r="I102" i="3" s="1"/>
  <c r="G101" i="3"/>
  <c r="I101" i="3" s="1"/>
  <c r="I80" i="3"/>
  <c r="I79" i="3"/>
  <c r="G15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T10" i="11"/>
  <c r="AU10" i="11"/>
  <c r="AV10" i="11"/>
  <c r="H102" i="3" l="1"/>
  <c r="H103" i="3"/>
  <c r="G9" i="6"/>
  <c r="G10" i="6"/>
  <c r="BB8" i="4"/>
  <c r="AY8" i="4"/>
  <c r="AV8" i="4"/>
  <c r="O8" i="4"/>
  <c r="N8" i="4"/>
  <c r="BB8" i="16"/>
  <c r="AY8" i="16"/>
  <c r="AV8" i="16"/>
  <c r="AS8" i="16"/>
  <c r="O8" i="16"/>
  <c r="N8" i="16"/>
  <c r="I8" i="16"/>
  <c r="H8" i="16"/>
  <c r="BB8" i="12"/>
  <c r="AY8" i="12"/>
  <c r="AV8" i="12"/>
  <c r="AS8" i="12"/>
  <c r="O8" i="12"/>
  <c r="N8" i="12"/>
  <c r="AP15" i="12"/>
  <c r="AO15" i="12"/>
  <c r="AN15" i="12"/>
  <c r="AM15" i="12"/>
  <c r="AL15" i="12"/>
  <c r="AK15" i="12"/>
  <c r="AJ15" i="12"/>
  <c r="AI15" i="12"/>
  <c r="AH15" i="12"/>
  <c r="AG15" i="12"/>
  <c r="AP14" i="12"/>
  <c r="AO14" i="12"/>
  <c r="AN14" i="12"/>
  <c r="AM14" i="12"/>
  <c r="AL14" i="12"/>
  <c r="AK14" i="12"/>
  <c r="AJ14" i="12"/>
  <c r="AI14" i="12"/>
  <c r="AH14" i="12"/>
  <c r="AG14" i="12"/>
  <c r="AP13" i="12"/>
  <c r="AO13" i="12"/>
  <c r="AN13" i="12"/>
  <c r="AM13" i="12"/>
  <c r="AL13" i="12"/>
  <c r="AK13" i="12"/>
  <c r="AJ13" i="12"/>
  <c r="AI13" i="12"/>
  <c r="AH13" i="12"/>
  <c r="AG13" i="12"/>
  <c r="AP12" i="12"/>
  <c r="AO12" i="12"/>
  <c r="AN12" i="12"/>
  <c r="AM12" i="12"/>
  <c r="AL12" i="12"/>
  <c r="AK12" i="12"/>
  <c r="AJ12" i="12"/>
  <c r="AI12" i="12"/>
  <c r="AH12" i="12"/>
  <c r="AG12" i="12"/>
  <c r="AP11" i="12"/>
  <c r="AO11" i="12"/>
  <c r="AN11" i="12"/>
  <c r="AM11" i="12"/>
  <c r="AL11" i="12"/>
  <c r="AK11" i="12"/>
  <c r="AJ11" i="12"/>
  <c r="AI11" i="12"/>
  <c r="AH11" i="12"/>
  <c r="AG11" i="12"/>
  <c r="AP10" i="12"/>
  <c r="AO10" i="12"/>
  <c r="AN10" i="12"/>
  <c r="AM10" i="12"/>
  <c r="AL10" i="12"/>
  <c r="AK10" i="12"/>
  <c r="AJ10" i="12"/>
  <c r="AI10" i="12"/>
  <c r="AH10" i="12"/>
  <c r="AG10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5" i="12"/>
  <c r="N15" i="12"/>
  <c r="M15" i="12"/>
  <c r="L15" i="12"/>
  <c r="K15" i="12"/>
  <c r="O14" i="12"/>
  <c r="N14" i="12"/>
  <c r="M14" i="12"/>
  <c r="L14" i="12"/>
  <c r="K14" i="12"/>
  <c r="O13" i="12"/>
  <c r="N13" i="12"/>
  <c r="M13" i="12"/>
  <c r="L13" i="12"/>
  <c r="K13" i="12"/>
  <c r="O12" i="12"/>
  <c r="N12" i="12"/>
  <c r="M12" i="12"/>
  <c r="L12" i="12"/>
  <c r="K12" i="12"/>
  <c r="O11" i="12"/>
  <c r="N11" i="12"/>
  <c r="M11" i="12"/>
  <c r="L11" i="12"/>
  <c r="K11" i="12"/>
  <c r="O10" i="12"/>
  <c r="N10" i="12"/>
  <c r="M10" i="12"/>
  <c r="L10" i="12"/>
  <c r="K10" i="12"/>
  <c r="I8" i="12"/>
  <c r="H8" i="12"/>
  <c r="J15" i="12"/>
  <c r="I15" i="12"/>
  <c r="H15" i="12"/>
  <c r="G15" i="12"/>
  <c r="F15" i="12"/>
  <c r="E15" i="12"/>
  <c r="D15" i="12"/>
  <c r="C15" i="12"/>
  <c r="J14" i="12"/>
  <c r="I14" i="12"/>
  <c r="H14" i="12"/>
  <c r="G14" i="12"/>
  <c r="F14" i="12"/>
  <c r="E14" i="12"/>
  <c r="D14" i="12"/>
  <c r="C14" i="12"/>
  <c r="J13" i="12"/>
  <c r="I13" i="12"/>
  <c r="H13" i="12"/>
  <c r="G13" i="12"/>
  <c r="F13" i="12"/>
  <c r="E13" i="12"/>
  <c r="D13" i="12"/>
  <c r="C13" i="12"/>
  <c r="J12" i="12"/>
  <c r="I12" i="12"/>
  <c r="H12" i="12"/>
  <c r="G12" i="12"/>
  <c r="F12" i="12"/>
  <c r="E12" i="12"/>
  <c r="D12" i="12"/>
  <c r="C12" i="12"/>
  <c r="J11" i="12"/>
  <c r="I11" i="12"/>
  <c r="H11" i="12"/>
  <c r="G11" i="12"/>
  <c r="F11" i="12"/>
  <c r="E11" i="12"/>
  <c r="D11" i="12"/>
  <c r="C11" i="12"/>
  <c r="J10" i="12"/>
  <c r="I10" i="12"/>
  <c r="H10" i="12"/>
  <c r="G10" i="12"/>
  <c r="F10" i="12"/>
  <c r="E10" i="12"/>
  <c r="D10" i="12"/>
  <c r="C10" i="12"/>
  <c r="BB8" i="11"/>
  <c r="AY8" i="11"/>
  <c r="AV8" i="11"/>
  <c r="AS8" i="11"/>
  <c r="O8" i="11" l="1"/>
  <c r="N8" i="11"/>
  <c r="I8" i="11"/>
  <c r="H8" i="11"/>
  <c r="AP21" i="11"/>
  <c r="AO21" i="11"/>
  <c r="AN21" i="11"/>
  <c r="AM21" i="11"/>
  <c r="AL21" i="11"/>
  <c r="AK21" i="11"/>
  <c r="AJ21" i="11"/>
  <c r="AI21" i="11"/>
  <c r="AH21" i="11"/>
  <c r="AG21" i="11"/>
  <c r="AP20" i="11"/>
  <c r="AO20" i="11"/>
  <c r="AN20" i="11"/>
  <c r="AM20" i="11"/>
  <c r="AL20" i="11"/>
  <c r="AK20" i="11"/>
  <c r="AJ20" i="11"/>
  <c r="AI20" i="11"/>
  <c r="AH20" i="11"/>
  <c r="AG20" i="11"/>
  <c r="AP19" i="11"/>
  <c r="AO19" i="11"/>
  <c r="AN19" i="11"/>
  <c r="AM19" i="11"/>
  <c r="AL19" i="11"/>
  <c r="AK19" i="11"/>
  <c r="AJ19" i="11"/>
  <c r="AI19" i="11"/>
  <c r="AH19" i="11"/>
  <c r="AG19" i="11"/>
  <c r="AP18" i="11"/>
  <c r="AO18" i="11"/>
  <c r="AN18" i="11"/>
  <c r="AM18" i="11"/>
  <c r="AL18" i="11"/>
  <c r="AK18" i="11"/>
  <c r="AJ18" i="11"/>
  <c r="AI18" i="11"/>
  <c r="AH18" i="11"/>
  <c r="AG18" i="11"/>
  <c r="AP17" i="11"/>
  <c r="AO17" i="11"/>
  <c r="AN17" i="11"/>
  <c r="AM17" i="11"/>
  <c r="AL17" i="11"/>
  <c r="AK17" i="11"/>
  <c r="AJ17" i="11"/>
  <c r="AI17" i="11"/>
  <c r="AH17" i="11"/>
  <c r="AG17" i="11"/>
  <c r="AP16" i="11"/>
  <c r="AO16" i="11"/>
  <c r="AN16" i="11"/>
  <c r="AM16" i="11"/>
  <c r="AL16" i="11"/>
  <c r="AK16" i="11"/>
  <c r="AJ16" i="11"/>
  <c r="AI16" i="11"/>
  <c r="AH16" i="11"/>
  <c r="AG16" i="11"/>
  <c r="AP15" i="11"/>
  <c r="AO15" i="11"/>
  <c r="AN15" i="11"/>
  <c r="AM15" i="11"/>
  <c r="AL15" i="11"/>
  <c r="AK15" i="11"/>
  <c r="AJ15" i="11"/>
  <c r="AI15" i="11"/>
  <c r="AH15" i="11"/>
  <c r="AG15" i="11"/>
  <c r="AP14" i="11"/>
  <c r="AO14" i="11"/>
  <c r="AN14" i="11"/>
  <c r="AM14" i="11"/>
  <c r="AL14" i="11"/>
  <c r="AK14" i="11"/>
  <c r="AJ14" i="11"/>
  <c r="AI14" i="11"/>
  <c r="AH14" i="11"/>
  <c r="AG14" i="11"/>
  <c r="AP13" i="11"/>
  <c r="AO13" i="11"/>
  <c r="AN13" i="11"/>
  <c r="AM13" i="11"/>
  <c r="AL13" i="11"/>
  <c r="AK13" i="11"/>
  <c r="AJ13" i="11"/>
  <c r="AI13" i="11"/>
  <c r="AH13" i="11"/>
  <c r="AG13" i="11"/>
  <c r="AP12" i="11"/>
  <c r="AO12" i="11"/>
  <c r="AN12" i="11"/>
  <c r="AM12" i="11"/>
  <c r="AL12" i="11"/>
  <c r="AK12" i="11"/>
  <c r="AJ12" i="11"/>
  <c r="AI12" i="11"/>
  <c r="AH12" i="11"/>
  <c r="AG12" i="11"/>
  <c r="AP11" i="11"/>
  <c r="AO11" i="11"/>
  <c r="AN11" i="11"/>
  <c r="AM11" i="11"/>
  <c r="AL11" i="11"/>
  <c r="AK11" i="11"/>
  <c r="AJ11" i="11"/>
  <c r="AI11" i="11"/>
  <c r="AH11" i="11"/>
  <c r="AG1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21" i="11"/>
  <c r="N21" i="11"/>
  <c r="M21" i="11"/>
  <c r="L21" i="11"/>
  <c r="K21" i="11"/>
  <c r="J21" i="11"/>
  <c r="I21" i="11"/>
  <c r="H21" i="11"/>
  <c r="O20" i="11"/>
  <c r="N20" i="11"/>
  <c r="M20" i="11"/>
  <c r="L20" i="11"/>
  <c r="K20" i="11"/>
  <c r="J20" i="11"/>
  <c r="I20" i="11"/>
  <c r="H20" i="11"/>
  <c r="O19" i="11"/>
  <c r="N19" i="11"/>
  <c r="M19" i="11"/>
  <c r="L19" i="11"/>
  <c r="K19" i="11"/>
  <c r="J19" i="11"/>
  <c r="I19" i="11"/>
  <c r="H19" i="11"/>
  <c r="O18" i="11"/>
  <c r="N18" i="11"/>
  <c r="M18" i="11"/>
  <c r="L18" i="11"/>
  <c r="K18" i="11"/>
  <c r="J18" i="11"/>
  <c r="I18" i="11"/>
  <c r="H18" i="11"/>
  <c r="O17" i="11"/>
  <c r="N17" i="11"/>
  <c r="M17" i="11"/>
  <c r="L17" i="11"/>
  <c r="K17" i="11"/>
  <c r="J17" i="11"/>
  <c r="I17" i="11"/>
  <c r="H17" i="11"/>
  <c r="O16" i="11"/>
  <c r="N16" i="11"/>
  <c r="M16" i="11"/>
  <c r="L16" i="11"/>
  <c r="K16" i="11"/>
  <c r="J16" i="11"/>
  <c r="I16" i="11"/>
  <c r="H16" i="11"/>
  <c r="O15" i="11"/>
  <c r="N15" i="11"/>
  <c r="M15" i="11"/>
  <c r="L15" i="11"/>
  <c r="K15" i="11"/>
  <c r="J15" i="11"/>
  <c r="I15" i="11"/>
  <c r="H15" i="11"/>
  <c r="O14" i="11"/>
  <c r="N14" i="11"/>
  <c r="M14" i="11"/>
  <c r="L14" i="11"/>
  <c r="K14" i="11"/>
  <c r="J14" i="11"/>
  <c r="I14" i="11"/>
  <c r="H14" i="11"/>
  <c r="O13" i="11"/>
  <c r="N13" i="11"/>
  <c r="M13" i="11"/>
  <c r="L13" i="11"/>
  <c r="K13" i="11"/>
  <c r="J13" i="11"/>
  <c r="I13" i="11"/>
  <c r="H13" i="11"/>
  <c r="O12" i="11"/>
  <c r="N12" i="11"/>
  <c r="M12" i="11"/>
  <c r="L12" i="11"/>
  <c r="K12" i="11"/>
  <c r="J12" i="11"/>
  <c r="I12" i="11"/>
  <c r="H12" i="11"/>
  <c r="O11" i="11"/>
  <c r="N11" i="11"/>
  <c r="M11" i="11"/>
  <c r="L11" i="11"/>
  <c r="K11" i="11"/>
  <c r="J11" i="11"/>
  <c r="I11" i="11"/>
  <c r="H11" i="11"/>
  <c r="G21" i="11"/>
  <c r="F21" i="11"/>
  <c r="E21" i="11"/>
  <c r="D21" i="11"/>
  <c r="C21" i="11"/>
  <c r="G20" i="11"/>
  <c r="F20" i="11"/>
  <c r="E20" i="11"/>
  <c r="D20" i="11"/>
  <c r="C20" i="11"/>
  <c r="G19" i="11"/>
  <c r="F19" i="11"/>
  <c r="E19" i="11"/>
  <c r="D19" i="11"/>
  <c r="C19" i="11"/>
  <c r="G18" i="11"/>
  <c r="F18" i="11"/>
  <c r="E18" i="11"/>
  <c r="D18" i="11"/>
  <c r="C18" i="11"/>
  <c r="G17" i="11"/>
  <c r="F17" i="11"/>
  <c r="E17" i="11"/>
  <c r="D17" i="11"/>
  <c r="C17" i="11"/>
  <c r="G16" i="11"/>
  <c r="F16" i="11"/>
  <c r="E16" i="11"/>
  <c r="D16" i="11"/>
  <c r="C16" i="11"/>
  <c r="F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12" i="11"/>
  <c r="F12" i="11"/>
  <c r="E12" i="11"/>
  <c r="D12" i="11"/>
  <c r="C12" i="11"/>
  <c r="G11" i="11"/>
  <c r="F11" i="11"/>
  <c r="E11" i="11"/>
  <c r="D11" i="11"/>
  <c r="C11" i="11"/>
  <c r="BB8" i="10"/>
  <c r="AY8" i="10"/>
  <c r="AV8" i="10"/>
  <c r="AS8" i="10"/>
  <c r="O8" i="10"/>
  <c r="N8" i="10"/>
  <c r="I8" i="10"/>
  <c r="H8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B8" i="7"/>
  <c r="AY8" i="7"/>
  <c r="AV8" i="7"/>
  <c r="AS8" i="7"/>
  <c r="O8" i="7"/>
  <c r="N8" i="7"/>
  <c r="I8" i="7"/>
  <c r="H8" i="7"/>
  <c r="BB8" i="6"/>
  <c r="AY8" i="6"/>
  <c r="AV8" i="6"/>
  <c r="O8" i="6"/>
  <c r="N8" i="6"/>
  <c r="I8" i="6"/>
  <c r="H8" i="6"/>
  <c r="BB8" i="5"/>
  <c r="AY8" i="5"/>
  <c r="AV8" i="5"/>
  <c r="AS8" i="5"/>
  <c r="O8" i="5"/>
  <c r="N8" i="5"/>
  <c r="I8" i="5"/>
  <c r="H8" i="5"/>
  <c r="BB8" i="9"/>
  <c r="AY8" i="9"/>
  <c r="AV8" i="9"/>
  <c r="AS8" i="9"/>
  <c r="O8" i="9"/>
  <c r="N8" i="9"/>
  <c r="I8" i="9"/>
  <c r="H8" i="9"/>
  <c r="AP15" i="9" l="1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5" i="9"/>
  <c r="I15" i="9"/>
  <c r="H15" i="9"/>
  <c r="G15" i="9"/>
  <c r="F15" i="9"/>
  <c r="E15" i="9"/>
  <c r="D15" i="9"/>
  <c r="C15" i="9"/>
  <c r="J14" i="9"/>
  <c r="I14" i="9"/>
  <c r="H14" i="9"/>
  <c r="G14" i="9"/>
  <c r="F14" i="9"/>
  <c r="E14" i="9"/>
  <c r="D14" i="9"/>
  <c r="C14" i="9"/>
  <c r="J13" i="9"/>
  <c r="I13" i="9"/>
  <c r="H13" i="9"/>
  <c r="G13" i="9"/>
  <c r="F13" i="9"/>
  <c r="E13" i="9"/>
  <c r="D13" i="9"/>
  <c r="C13" i="9"/>
  <c r="J12" i="9"/>
  <c r="I12" i="9"/>
  <c r="H12" i="9"/>
  <c r="G12" i="9"/>
  <c r="F12" i="9"/>
  <c r="E12" i="9"/>
  <c r="D12" i="9"/>
  <c r="C12" i="9"/>
  <c r="J11" i="9"/>
  <c r="I11" i="9"/>
  <c r="H11" i="9"/>
  <c r="G11" i="9"/>
  <c r="F11" i="9"/>
  <c r="E11" i="9"/>
  <c r="D11" i="9"/>
  <c r="C11" i="9"/>
  <c r="J10" i="9"/>
  <c r="I10" i="9"/>
  <c r="H10" i="9"/>
  <c r="G10" i="9"/>
  <c r="F10" i="9"/>
  <c r="E10" i="9"/>
  <c r="D10" i="9"/>
  <c r="C10" i="9"/>
  <c r="G9" i="5"/>
  <c r="I8" i="4"/>
  <c r="H8" i="4" l="1"/>
  <c r="AV15" i="12" l="1"/>
  <c r="AU15" i="12"/>
  <c r="AT15" i="12"/>
  <c r="AV14" i="12"/>
  <c r="AU14" i="12"/>
  <c r="AT14" i="12"/>
  <c r="AV13" i="12"/>
  <c r="AU13" i="12"/>
  <c r="AT13" i="12"/>
  <c r="AV12" i="12"/>
  <c r="AU12" i="12"/>
  <c r="AT12" i="12"/>
  <c r="AV11" i="12"/>
  <c r="AU11" i="12"/>
  <c r="AT11" i="12"/>
  <c r="AV10" i="12"/>
  <c r="AU10" i="12"/>
  <c r="AT10" i="12"/>
  <c r="AV9" i="12"/>
  <c r="AU9" i="12"/>
  <c r="AT9" i="12"/>
  <c r="AV21" i="11"/>
  <c r="AU21" i="11"/>
  <c r="AT21" i="11"/>
  <c r="AV20" i="11"/>
  <c r="AU20" i="11"/>
  <c r="AT20" i="11"/>
  <c r="AV19" i="11"/>
  <c r="AU19" i="11"/>
  <c r="AT19" i="11"/>
  <c r="AV18" i="11"/>
  <c r="AU18" i="11"/>
  <c r="AT18" i="11"/>
  <c r="AV17" i="11"/>
  <c r="AU17" i="11"/>
  <c r="AT17" i="11"/>
  <c r="AV16" i="11"/>
  <c r="AU16" i="11"/>
  <c r="AT16" i="11"/>
  <c r="AV15" i="11"/>
  <c r="AU15" i="11"/>
  <c r="AT15" i="11"/>
  <c r="AV14" i="11"/>
  <c r="AU14" i="11"/>
  <c r="AT14" i="11"/>
  <c r="AV13" i="11"/>
  <c r="AU13" i="11"/>
  <c r="AT13" i="11"/>
  <c r="AV12" i="11"/>
  <c r="AU12" i="11"/>
  <c r="AT12" i="11"/>
  <c r="AV11" i="11"/>
  <c r="AU11" i="11"/>
  <c r="AT11" i="11"/>
  <c r="AV9" i="11"/>
  <c r="AU9" i="11"/>
  <c r="AT9" i="11"/>
  <c r="AV20" i="10"/>
  <c r="AU20" i="10"/>
  <c r="AT20" i="10"/>
  <c r="AV19" i="10"/>
  <c r="AU19" i="10"/>
  <c r="AT19" i="10"/>
  <c r="AV18" i="10"/>
  <c r="AU18" i="10"/>
  <c r="AT18" i="10"/>
  <c r="AV17" i="10"/>
  <c r="AU17" i="10"/>
  <c r="AT17" i="10"/>
  <c r="AV16" i="10"/>
  <c r="AU16" i="10"/>
  <c r="AT16" i="10"/>
  <c r="AV15" i="10"/>
  <c r="AU15" i="10"/>
  <c r="AT15" i="10"/>
  <c r="AV14" i="10"/>
  <c r="AU14" i="10"/>
  <c r="AT14" i="10"/>
  <c r="AV13" i="10"/>
  <c r="AU13" i="10"/>
  <c r="AT13" i="10"/>
  <c r="AV12" i="10"/>
  <c r="AU12" i="10"/>
  <c r="AT12" i="10"/>
  <c r="AV11" i="10"/>
  <c r="AU11" i="10"/>
  <c r="AT11" i="10"/>
  <c r="AV10" i="10"/>
  <c r="AU10" i="10"/>
  <c r="AT10" i="10"/>
  <c r="AV9" i="10"/>
  <c r="AU9" i="10"/>
  <c r="AT9" i="10"/>
  <c r="AV15" i="9"/>
  <c r="AU15" i="9"/>
  <c r="AT15" i="9"/>
  <c r="AV14" i="9"/>
  <c r="AU14" i="9"/>
  <c r="AT14" i="9"/>
  <c r="AV13" i="9"/>
  <c r="AU13" i="9"/>
  <c r="AT13" i="9"/>
  <c r="AV12" i="9"/>
  <c r="AU12" i="9"/>
  <c r="AT12" i="9"/>
  <c r="AV11" i="9"/>
  <c r="AU11" i="9"/>
  <c r="AT11" i="9"/>
  <c r="AV10" i="9"/>
  <c r="AU10" i="9"/>
  <c r="AT10" i="9"/>
  <c r="AV9" i="9"/>
  <c r="AU9" i="9"/>
  <c r="AT9" i="9"/>
  <c r="AV13" i="5"/>
  <c r="AU13" i="5"/>
  <c r="AT13" i="5"/>
  <c r="AV12" i="5"/>
  <c r="AU12" i="5"/>
  <c r="AT12" i="5"/>
  <c r="AV11" i="5"/>
  <c r="AU11" i="5"/>
  <c r="AT11" i="5"/>
  <c r="AV10" i="5"/>
  <c r="AU10" i="5"/>
  <c r="AT10" i="5"/>
  <c r="AV9" i="5"/>
  <c r="AU9" i="5"/>
  <c r="AT9" i="5"/>
  <c r="AV27" i="4"/>
  <c r="AU27" i="4"/>
  <c r="AT27" i="4"/>
  <c r="AV26" i="4"/>
  <c r="AU26" i="4"/>
  <c r="AT26" i="4"/>
  <c r="AV25" i="4"/>
  <c r="AU25" i="4"/>
  <c r="AT25" i="4"/>
  <c r="AV24" i="4"/>
  <c r="AU24" i="4"/>
  <c r="AT24" i="4"/>
  <c r="AV23" i="4"/>
  <c r="AU23" i="4"/>
  <c r="AT23" i="4"/>
  <c r="AV22" i="4"/>
  <c r="AU22" i="4"/>
  <c r="AT22" i="4"/>
  <c r="AV21" i="4"/>
  <c r="AU21" i="4"/>
  <c r="AT21" i="4"/>
  <c r="AV20" i="4"/>
  <c r="AU20" i="4"/>
  <c r="AT20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V14" i="4"/>
  <c r="AU14" i="4"/>
  <c r="AT14" i="4"/>
  <c r="AV13" i="4"/>
  <c r="AU13" i="4"/>
  <c r="AT13" i="4"/>
  <c r="AV12" i="4"/>
  <c r="AU12" i="4"/>
  <c r="AT12" i="4"/>
  <c r="AV11" i="4"/>
  <c r="AU11" i="4"/>
  <c r="AT11" i="4"/>
  <c r="AV10" i="4"/>
  <c r="AU10" i="4"/>
  <c r="AT10" i="4"/>
  <c r="AV9" i="4"/>
  <c r="AU9" i="4"/>
  <c r="AT9" i="4"/>
  <c r="AV10" i="6"/>
  <c r="AU10" i="6"/>
  <c r="AT10" i="6"/>
  <c r="AV9" i="6"/>
  <c r="AU9" i="6"/>
  <c r="AT9" i="6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34" i="7"/>
  <c r="AV35" i="7"/>
  <c r="AV36" i="7"/>
  <c r="AV37" i="7"/>
  <c r="AV38" i="7"/>
  <c r="AV39" i="7"/>
  <c r="AV40" i="7"/>
  <c r="AV41" i="7"/>
  <c r="AV42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V9" i="7"/>
  <c r="AU9" i="7"/>
  <c r="AT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F10" i="6"/>
  <c r="E10" i="6"/>
  <c r="D10" i="6"/>
  <c r="C10" i="6"/>
  <c r="AO10" i="5"/>
  <c r="AO11" i="5"/>
  <c r="AO12" i="5"/>
  <c r="AO13" i="5"/>
  <c r="AN10" i="5"/>
  <c r="AN11" i="5"/>
  <c r="AN12" i="5"/>
  <c r="AN13" i="5"/>
  <c r="AM10" i="5"/>
  <c r="AM11" i="5"/>
  <c r="AM12" i="5"/>
  <c r="AM13" i="5"/>
  <c r="AL10" i="5"/>
  <c r="AL11" i="5"/>
  <c r="AL12" i="5"/>
  <c r="AL13" i="5"/>
  <c r="AK10" i="5"/>
  <c r="AK11" i="5"/>
  <c r="AK12" i="5"/>
  <c r="AK13" i="5"/>
  <c r="AJ10" i="5"/>
  <c r="AJ11" i="5"/>
  <c r="AJ12" i="5"/>
  <c r="AJ13" i="5"/>
  <c r="AI10" i="5"/>
  <c r="AI11" i="5"/>
  <c r="AI12" i="5"/>
  <c r="AI13" i="5"/>
  <c r="AH10" i="5"/>
  <c r="AH11" i="5"/>
  <c r="AH12" i="5"/>
  <c r="AH13" i="5"/>
  <c r="AG10" i="5"/>
  <c r="AG11" i="5"/>
  <c r="AG12" i="5"/>
  <c r="AG13" i="5"/>
  <c r="AF10" i="5"/>
  <c r="AF11" i="5"/>
  <c r="AF12" i="5"/>
  <c r="AF13" i="5"/>
  <c r="AE10" i="5"/>
  <c r="AE11" i="5"/>
  <c r="AE12" i="5"/>
  <c r="AE13" i="5"/>
  <c r="AD10" i="5"/>
  <c r="AD11" i="5"/>
  <c r="AD12" i="5"/>
  <c r="AD13" i="5"/>
  <c r="AC10" i="5"/>
  <c r="AC11" i="5"/>
  <c r="AC12" i="5"/>
  <c r="AC13" i="5"/>
  <c r="AB10" i="5"/>
  <c r="AB11" i="5"/>
  <c r="AB12" i="5"/>
  <c r="AB13" i="5"/>
  <c r="AA10" i="5"/>
  <c r="AA11" i="5"/>
  <c r="AA12" i="5"/>
  <c r="AA13" i="5"/>
  <c r="Z10" i="5"/>
  <c r="Z11" i="5"/>
  <c r="Z12" i="5"/>
  <c r="Z13" i="5"/>
  <c r="Y10" i="5"/>
  <c r="Y11" i="5"/>
  <c r="Y12" i="5"/>
  <c r="Y13" i="5"/>
  <c r="X10" i="5"/>
  <c r="X11" i="5"/>
  <c r="X12" i="5"/>
  <c r="X13" i="5"/>
  <c r="W10" i="5"/>
  <c r="W11" i="5"/>
  <c r="W12" i="5"/>
  <c r="W13" i="5"/>
  <c r="V10" i="5"/>
  <c r="V11" i="5"/>
  <c r="V12" i="5"/>
  <c r="V13" i="5"/>
  <c r="U10" i="5"/>
  <c r="U11" i="5"/>
  <c r="U12" i="5"/>
  <c r="U13" i="5"/>
  <c r="T10" i="5"/>
  <c r="T11" i="5"/>
  <c r="T12" i="5"/>
  <c r="T13" i="5"/>
  <c r="S10" i="5"/>
  <c r="S11" i="5"/>
  <c r="S12" i="5"/>
  <c r="S13" i="5"/>
  <c r="R10" i="5"/>
  <c r="R11" i="5"/>
  <c r="R12" i="5"/>
  <c r="R13" i="5"/>
  <c r="Q10" i="5"/>
  <c r="Q11" i="5"/>
  <c r="Q12" i="5"/>
  <c r="Q13" i="5"/>
  <c r="P10" i="5"/>
  <c r="P11" i="5"/>
  <c r="P12" i="5"/>
  <c r="P13" i="5"/>
  <c r="O10" i="5"/>
  <c r="O11" i="5"/>
  <c r="O12" i="5"/>
  <c r="O13" i="5"/>
  <c r="N10" i="5"/>
  <c r="N11" i="5"/>
  <c r="N12" i="5"/>
  <c r="N13" i="5"/>
  <c r="M10" i="5"/>
  <c r="M11" i="5"/>
  <c r="M12" i="5"/>
  <c r="M13" i="5"/>
  <c r="L10" i="5"/>
  <c r="L11" i="5"/>
  <c r="L12" i="5"/>
  <c r="L13" i="5"/>
  <c r="K10" i="5"/>
  <c r="K11" i="5"/>
  <c r="K12" i="5"/>
  <c r="K13" i="5"/>
  <c r="J10" i="5"/>
  <c r="J11" i="5"/>
  <c r="J12" i="5"/>
  <c r="J13" i="5"/>
  <c r="I10" i="5"/>
  <c r="I11" i="5"/>
  <c r="I12" i="5"/>
  <c r="I13" i="5"/>
  <c r="H10" i="5"/>
  <c r="H11" i="5"/>
  <c r="H12" i="5"/>
  <c r="H13" i="5"/>
  <c r="G10" i="5"/>
  <c r="G11" i="5"/>
  <c r="G12" i="5"/>
  <c r="G13" i="5"/>
  <c r="F10" i="5"/>
  <c r="F11" i="5"/>
  <c r="F12" i="5"/>
  <c r="F13" i="5"/>
  <c r="E10" i="5"/>
  <c r="E11" i="5"/>
  <c r="E12" i="5"/>
  <c r="E13" i="5"/>
  <c r="D10" i="5"/>
  <c r="D11" i="5"/>
  <c r="D12" i="5"/>
  <c r="D13" i="5"/>
  <c r="C10" i="5"/>
  <c r="C11" i="5"/>
  <c r="C12" i="5"/>
  <c r="C13" i="5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F9" i="5"/>
  <c r="E9" i="5"/>
  <c r="D9" i="5"/>
  <c r="C9" i="5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F9" i="6"/>
  <c r="E9" i="6"/>
  <c r="D9" i="6"/>
  <c r="C9" i="6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AV10" i="16"/>
  <c r="AV11" i="16"/>
  <c r="AV12" i="16"/>
  <c r="AV13" i="16"/>
  <c r="AV14" i="16"/>
  <c r="AV15" i="16"/>
  <c r="AV16" i="16"/>
  <c r="AV17" i="16"/>
  <c r="AV18" i="16"/>
  <c r="AV19" i="16"/>
  <c r="AV20" i="16"/>
  <c r="AV21" i="16"/>
  <c r="AV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9" i="16"/>
  <c r="AT10" i="16"/>
  <c r="AT11" i="16"/>
  <c r="AT12" i="16"/>
  <c r="AT13" i="16"/>
  <c r="AT14" i="16"/>
  <c r="AT15" i="16"/>
  <c r="AT16" i="16"/>
  <c r="AT17" i="16"/>
  <c r="AT18" i="16"/>
  <c r="AT19" i="16"/>
  <c r="AT20" i="16"/>
  <c r="AT21" i="16"/>
  <c r="AT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9" i="16"/>
  <c r="AB10" i="16"/>
  <c r="AB11" i="16"/>
  <c r="AB12" i="16"/>
  <c r="AB13" i="16"/>
  <c r="AB14" i="16"/>
  <c r="AB15" i="16"/>
  <c r="AB16" i="16"/>
  <c r="AB17" i="16"/>
  <c r="AB18" i="16"/>
  <c r="AB19" i="16"/>
  <c r="AB20" i="16"/>
  <c r="AB21" i="16"/>
  <c r="AB9" i="16"/>
  <c r="AA10" i="16"/>
  <c r="AA11" i="16"/>
  <c r="AA12" i="16"/>
  <c r="AA13" i="16"/>
  <c r="AA14" i="16"/>
  <c r="AA15" i="16"/>
  <c r="AA16" i="16"/>
  <c r="AA17" i="16"/>
  <c r="AA18" i="16"/>
  <c r="AA19" i="16"/>
  <c r="AA20" i="16"/>
  <c r="AA21" i="16"/>
  <c r="AA9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O9" i="16"/>
  <c r="N9" i="16"/>
  <c r="M9" i="16"/>
  <c r="L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9" i="16"/>
  <c r="AP12" i="5" l="1"/>
  <c r="AP11" i="5"/>
  <c r="AP13" i="5"/>
  <c r="AP10" i="5"/>
</calcChain>
</file>

<file path=xl/sharedStrings.xml><?xml version="1.0" encoding="utf-8"?>
<sst xmlns="http://schemas.openxmlformats.org/spreadsheetml/2006/main" count="1534" uniqueCount="210">
  <si>
    <t>Area</t>
  </si>
  <si>
    <t>Some college or Associate degree</t>
  </si>
  <si>
    <t>Bachelor's degree or advanced degree</t>
  </si>
  <si>
    <t>All Education Categories</t>
  </si>
  <si>
    <t>Educational attainment not available (workers aged 24 or younger)</t>
  </si>
  <si>
    <t>Adair County</t>
  </si>
  <si>
    <t>Andrew County</t>
  </si>
  <si>
    <t>Atchison County</t>
  </si>
  <si>
    <t>Audrain County</t>
  </si>
  <si>
    <t>Barry County</t>
  </si>
  <si>
    <t>Barton County</t>
  </si>
  <si>
    <t>Bates County</t>
  </si>
  <si>
    <t>Benton County</t>
  </si>
  <si>
    <t>Bollinger County</t>
  </si>
  <si>
    <t>Boone County</t>
  </si>
  <si>
    <t>Buchanan County</t>
  </si>
  <si>
    <t>Butler County</t>
  </si>
  <si>
    <t>Caldwell County</t>
  </si>
  <si>
    <t>Callaway County</t>
  </si>
  <si>
    <t>Camden County</t>
  </si>
  <si>
    <t>Cape Girardeau County</t>
  </si>
  <si>
    <t>Carroll County</t>
  </si>
  <si>
    <t>Carter County</t>
  </si>
  <si>
    <t>Cass County</t>
  </si>
  <si>
    <t>Cedar County</t>
  </si>
  <si>
    <t>Chariton County</t>
  </si>
  <si>
    <t>Christian County</t>
  </si>
  <si>
    <t>Clark County</t>
  </si>
  <si>
    <t>Clay County</t>
  </si>
  <si>
    <t>Clinton County</t>
  </si>
  <si>
    <t>Cole County</t>
  </si>
  <si>
    <t>Cooper County</t>
  </si>
  <si>
    <t>Crawford County</t>
  </si>
  <si>
    <t>Dade County</t>
  </si>
  <si>
    <t>Dallas County</t>
  </si>
  <si>
    <t>Daviess County</t>
  </si>
  <si>
    <t>Dekalb County</t>
  </si>
  <si>
    <t>Dent County</t>
  </si>
  <si>
    <t>Douglas County</t>
  </si>
  <si>
    <t>Dunklin County</t>
  </si>
  <si>
    <t>Franklin County</t>
  </si>
  <si>
    <t>Gasconade County</t>
  </si>
  <si>
    <t>Gentry County</t>
  </si>
  <si>
    <t>Greene County</t>
  </si>
  <si>
    <t>Grundy County</t>
  </si>
  <si>
    <t>Harrison County</t>
  </si>
  <si>
    <t>Henry County</t>
  </si>
  <si>
    <t>Hickory County</t>
  </si>
  <si>
    <t>Holt County</t>
  </si>
  <si>
    <t>Howard County</t>
  </si>
  <si>
    <t>Howell County</t>
  </si>
  <si>
    <t>Iron County</t>
  </si>
  <si>
    <t>Jackson County</t>
  </si>
  <si>
    <t>Jasper County</t>
  </si>
  <si>
    <t>Jefferson County</t>
  </si>
  <si>
    <t>Johnson County</t>
  </si>
  <si>
    <t>Knox County</t>
  </si>
  <si>
    <t>Laclede County</t>
  </si>
  <si>
    <t>Lafayette County</t>
  </si>
  <si>
    <t>Lawrence County</t>
  </si>
  <si>
    <t>Lewis County</t>
  </si>
  <si>
    <t>Lincoln County</t>
  </si>
  <si>
    <t>Linn County</t>
  </si>
  <si>
    <t>Livingston County</t>
  </si>
  <si>
    <t>Mcdonald County</t>
  </si>
  <si>
    <t>Macon County</t>
  </si>
  <si>
    <t>Madison County</t>
  </si>
  <si>
    <t>Maries County</t>
  </si>
  <si>
    <t>Marion County</t>
  </si>
  <si>
    <t>Mercer County</t>
  </si>
  <si>
    <t>Miller County</t>
  </si>
  <si>
    <t>Mississippi County</t>
  </si>
  <si>
    <t>Moniteau County</t>
  </si>
  <si>
    <t>Monroe County</t>
  </si>
  <si>
    <t>Montgomery County</t>
  </si>
  <si>
    <t>Morgan County</t>
  </si>
  <si>
    <t>New Madrid County</t>
  </si>
  <si>
    <t>Newton County</t>
  </si>
  <si>
    <t>Nodaway County</t>
  </si>
  <si>
    <t>Oregon County</t>
  </si>
  <si>
    <t>Osage County</t>
  </si>
  <si>
    <t>Ozark County</t>
  </si>
  <si>
    <t>Pemiscot County</t>
  </si>
  <si>
    <t>Perry County</t>
  </si>
  <si>
    <t>Pettis County</t>
  </si>
  <si>
    <t>Phelps County</t>
  </si>
  <si>
    <t>Pike County</t>
  </si>
  <si>
    <t>Platte County</t>
  </si>
  <si>
    <t>Polk County</t>
  </si>
  <si>
    <t>Pulaski County</t>
  </si>
  <si>
    <t>Putnam County</t>
  </si>
  <si>
    <t>Ralls County</t>
  </si>
  <si>
    <t>Randolph County</t>
  </si>
  <si>
    <t>Ray County</t>
  </si>
  <si>
    <t>Reynolds County</t>
  </si>
  <si>
    <t>Ripley County</t>
  </si>
  <si>
    <t>St. Charles County</t>
  </si>
  <si>
    <t>St. Clair County</t>
  </si>
  <si>
    <t>Ste. Genevieve</t>
  </si>
  <si>
    <t>St. Francois County</t>
  </si>
  <si>
    <t>St. Louis County</t>
  </si>
  <si>
    <t>Saline County</t>
  </si>
  <si>
    <t>Schuyler County</t>
  </si>
  <si>
    <t>Scotland County</t>
  </si>
  <si>
    <t>Scott County</t>
  </si>
  <si>
    <t>Shannon County</t>
  </si>
  <si>
    <t>Shelby County</t>
  </si>
  <si>
    <t>Stoddard County</t>
  </si>
  <si>
    <t>Stone County</t>
  </si>
  <si>
    <t>Sullivan County</t>
  </si>
  <si>
    <t>Taney County</t>
  </si>
  <si>
    <t>Texas County</t>
  </si>
  <si>
    <t>Vernon County</t>
  </si>
  <si>
    <t>Warren County</t>
  </si>
  <si>
    <t>Washington County</t>
  </si>
  <si>
    <t>Wayne County</t>
  </si>
  <si>
    <t>Webster County</t>
  </si>
  <si>
    <t>Worth County</t>
  </si>
  <si>
    <t>Wright County</t>
  </si>
  <si>
    <t>Female</t>
  </si>
  <si>
    <t>Male</t>
  </si>
  <si>
    <t>14-21</t>
  </si>
  <si>
    <t>22-34</t>
  </si>
  <si>
    <t>35-54</t>
  </si>
  <si>
    <t>55-64</t>
  </si>
  <si>
    <t>65 and over</t>
  </si>
  <si>
    <t>Total</t>
  </si>
  <si>
    <t>Race</t>
  </si>
  <si>
    <t>Asian Alone</t>
  </si>
  <si>
    <t>Black or African American Alone</t>
  </si>
  <si>
    <t>Native Hawaiian or Other Pacific Islander Alone</t>
  </si>
  <si>
    <t>Two or More Race Groups</t>
  </si>
  <si>
    <t>White Alone</t>
  </si>
  <si>
    <t xml:space="preserve">Central </t>
  </si>
  <si>
    <t xml:space="preserve">Southwest </t>
  </si>
  <si>
    <t xml:space="preserve">West Central </t>
  </si>
  <si>
    <t xml:space="preserve">Southeast </t>
  </si>
  <si>
    <t xml:space="preserve">South Central </t>
  </si>
  <si>
    <t xml:space="preserve">Ozark </t>
  </si>
  <si>
    <t>Jefferson/Franklin Consortium</t>
  </si>
  <si>
    <t>St. Louis City</t>
  </si>
  <si>
    <t>Ethnicity</t>
  </si>
  <si>
    <t>Hispanic or Latino</t>
  </si>
  <si>
    <t>Not Hispanic or Latino</t>
  </si>
  <si>
    <t>Percent of Workforce with some college or higher</t>
  </si>
  <si>
    <t>Percent of Workforce with bachelor's degree or advanced degree</t>
  </si>
  <si>
    <t>Percent Female</t>
  </si>
  <si>
    <t>Percent Male</t>
  </si>
  <si>
    <t>Missouri</t>
  </si>
  <si>
    <t>Kansas City and Vicinity</t>
  </si>
  <si>
    <t>Kansas City and Vicinity / East Jackson County</t>
  </si>
  <si>
    <t>Statewide</t>
  </si>
  <si>
    <t>WIOA Region</t>
  </si>
  <si>
    <t>Location</t>
  </si>
  <si>
    <t>Educational Attainment</t>
  </si>
  <si>
    <t>Sex</t>
  </si>
  <si>
    <t>Age</t>
  </si>
  <si>
    <t>LEHD, First Quarter 2014</t>
  </si>
  <si>
    <t>Less than high school</t>
  </si>
  <si>
    <t>High school or equivalent, no college</t>
  </si>
  <si>
    <t>American Indian or Alaska Native Alone</t>
  </si>
  <si>
    <t>Percent of population 18-64 with a disability</t>
  </si>
  <si>
    <t>LEHD, 2022 3rd Quarter</t>
  </si>
  <si>
    <t>Civilian Non-Institutional Population Age 18-64</t>
  </si>
  <si>
    <t>Civilian Non-Institutional Population Age 18-64 with a Disability</t>
  </si>
  <si>
    <t>Civilian Population Age 18-64</t>
  </si>
  <si>
    <t>Military Veteran Status (ages 18-64)</t>
  </si>
  <si>
    <t>Disability (ages 18-64)</t>
  </si>
  <si>
    <t>Population Age 18-64</t>
  </si>
  <si>
    <t>Veterans, Civilian Population Age 18-64</t>
  </si>
  <si>
    <t>Below Poverty Level, Percent of Population 18-64</t>
  </si>
  <si>
    <t>Population Age 18-64 (For Whom Poverty Status is Determined)</t>
  </si>
  <si>
    <t>Speak Language Other Than English, Percent of Population 18-64</t>
  </si>
  <si>
    <t>Speak Language Other Than English at Home (ages 18-64)</t>
  </si>
  <si>
    <t>Veterans, Percent of Civilian Population 18-64</t>
  </si>
  <si>
    <t>Below Poverty Level, Age 18-64</t>
  </si>
  <si>
    <t>Workforce Demographics by County</t>
  </si>
  <si>
    <t xml:space="preserve">Poverty Status (ages 18-64) </t>
  </si>
  <si>
    <t>Sources:</t>
  </si>
  <si>
    <t>Central Total</t>
  </si>
  <si>
    <t>Total Kansas City and Vicinity / East Jackson County</t>
  </si>
  <si>
    <t>Jefferson/Franklin Total</t>
  </si>
  <si>
    <t>Ozark Total</t>
  </si>
  <si>
    <t>South Central Total</t>
  </si>
  <si>
    <t>Central WIOA Region Workforce Demographics</t>
  </si>
  <si>
    <t>Jefferson/Franklin WIOA Region Workforce Demographics</t>
  </si>
  <si>
    <t>Ozark WIOA Region Workforce Demographics</t>
  </si>
  <si>
    <t>South Central WIOA Region Workforce Demographics</t>
  </si>
  <si>
    <t>Southeast WIOA Region Workforce Demographics</t>
  </si>
  <si>
    <t>Southeast Total</t>
  </si>
  <si>
    <t>Southwest Total</t>
  </si>
  <si>
    <t>Southwest WIOA Region Workforce Demographics</t>
  </si>
  <si>
    <t>St. Charles County WIOA Region Workforce Demographics</t>
  </si>
  <si>
    <t>St. Louis City WIOA Region Workforce Demographics</t>
  </si>
  <si>
    <t>St. Louis County WIOA Region Workforce Demographics</t>
  </si>
  <si>
    <t>West Central WIOA Region Workforce Demographics</t>
  </si>
  <si>
    <t>West Central Total</t>
  </si>
  <si>
    <t>Kansas City and Vicinity WIOA and East Jackson WIOA Workforce Demographics</t>
  </si>
  <si>
    <t>North Total</t>
  </si>
  <si>
    <t xml:space="preserve">North </t>
  </si>
  <si>
    <t>U.S. Census, 2018-2022 American Community Survey 5-Year Estimates for Disability Status, Military Veteran Status, Poverty Status, and Language Spoken at Home. Data accessed July 2024 from census.gov</t>
  </si>
  <si>
    <t>U.S. Census, 2023 annual averages, all ownership, Quarter Longitudinal Employer-Household Dynamics for Educational Attainment, Sex, Age, Race, and Ethnicity. Data accessed July 2024 from lehd.ces.census.gov</t>
  </si>
  <si>
    <t>LEHD, 2023 annual average</t>
  </si>
  <si>
    <t>Sex by Age, 2023 annual average</t>
  </si>
  <si>
    <t>2023 annual average</t>
  </si>
  <si>
    <t>American Community Survey-5 Year data (2018-2022)</t>
  </si>
  <si>
    <t>Speak Language Other Than English, Age 18-64</t>
  </si>
  <si>
    <t>Sex by Age, LEHD 2023 Annual Average</t>
  </si>
  <si>
    <t xml:space="preserve">*8/9/2024 - Corrected column totals in Ethnicity category. </t>
  </si>
  <si>
    <t>North WIOA Region Workforce Demographics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</si>
</sst>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EC16B"/>
        <bgColor indexed="64"/>
      </patternFill>
    </fill>
    <fill>
      <patternFill patternType="solid">
        <fgColor rgb="FFBF7B8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AF3F2"/>
        <bgColor indexed="64"/>
      </patternFill>
    </fill>
    <fill>
      <patternFill patternType="solid">
        <fgColor rgb="FFEAD2D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1AF47"/>
        <bgColor indexed="64"/>
      </patternFill>
    </fill>
    <fill>
      <patternFill patternType="solid">
        <fgColor rgb="FFD2E7C3"/>
        <bgColor indexed="64"/>
      </patternFill>
    </fill>
    <fill>
      <patternFill patternType="solid">
        <fgColor rgb="FFEE9178"/>
        <bgColor indexed="64"/>
      </patternFill>
    </fill>
    <fill>
      <patternFill patternType="solid">
        <fgColor rgb="FFF9D5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5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6" fillId="0" borderId="0" xfId="0" applyFont="1" applyBorder="1"/>
    <xf numFmtId="0" fontId="8" fillId="6" borderId="10" xfId="0" applyFont="1" applyFill="1" applyBorder="1" applyAlignment="1"/>
    <xf numFmtId="0" fontId="8" fillId="17" borderId="10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8" fillId="18" borderId="10" xfId="0" applyFont="1" applyFill="1" applyBorder="1" applyAlignment="1">
      <alignment horizontal="center" vertical="center"/>
    </xf>
    <xf numFmtId="0" fontId="9" fillId="18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8" fillId="19" borderId="10" xfId="0" applyFont="1" applyFill="1" applyBorder="1" applyAlignment="1">
      <alignment horizontal="center" vertical="center" wrapText="1"/>
    </xf>
    <xf numFmtId="0" fontId="9" fillId="19" borderId="10" xfId="0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2" borderId="10" xfId="1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center" vertical="center" wrapText="1"/>
    </xf>
    <xf numFmtId="0" fontId="8" fillId="20" borderId="10" xfId="1" applyFont="1" applyFill="1" applyBorder="1" applyAlignment="1">
      <alignment horizontal="center" vertical="center" wrapText="1"/>
    </xf>
    <xf numFmtId="0" fontId="8" fillId="20" borderId="10" xfId="0" applyFont="1" applyFill="1" applyBorder="1" applyAlignment="1">
      <alignment horizontal="center" vertical="center" wrapText="1"/>
    </xf>
    <xf numFmtId="0" fontId="8" fillId="24" borderId="10" xfId="1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3" fontId="10" fillId="19" borderId="10" xfId="0" applyNumberFormat="1" applyFont="1" applyFill="1" applyBorder="1" applyAlignment="1">
      <alignment horizontal="center" vertical="center"/>
    </xf>
    <xf numFmtId="3" fontId="10" fillId="22" borderId="10" xfId="0" applyNumberFormat="1" applyFont="1" applyFill="1" applyBorder="1" applyAlignment="1">
      <alignment horizontal="center" vertical="center"/>
    </xf>
    <xf numFmtId="164" fontId="10" fillId="22" borderId="10" xfId="0" applyNumberFormat="1" applyFont="1" applyFill="1" applyBorder="1" applyAlignment="1">
      <alignment horizontal="center" vertical="center"/>
    </xf>
    <xf numFmtId="3" fontId="10" fillId="20" borderId="10" xfId="0" applyNumberFormat="1" applyFont="1" applyFill="1" applyBorder="1" applyAlignment="1">
      <alignment horizontal="center" vertical="center"/>
    </xf>
    <xf numFmtId="164" fontId="10" fillId="20" borderId="10" xfId="0" applyNumberFormat="1" applyFont="1" applyFill="1" applyBorder="1" applyAlignment="1">
      <alignment horizontal="center" vertical="center"/>
    </xf>
    <xf numFmtId="3" fontId="10" fillId="24" borderId="10" xfId="0" applyNumberFormat="1" applyFont="1" applyFill="1" applyBorder="1" applyAlignment="1">
      <alignment horizontal="center" vertical="center"/>
    </xf>
    <xf numFmtId="164" fontId="10" fillId="24" borderId="1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16" borderId="10" xfId="0" quotePrefix="1" applyFont="1" applyFill="1" applyBorder="1" applyAlignment="1">
      <alignment horizontal="left" vertical="top"/>
    </xf>
    <xf numFmtId="0" fontId="10" fillId="16" borderId="10" xfId="0" quotePrefix="1" applyFont="1" applyFill="1" applyBorder="1" applyAlignment="1">
      <alignment horizontal="center" vertical="top"/>
    </xf>
    <xf numFmtId="0" fontId="7" fillId="16" borderId="10" xfId="0" applyFont="1" applyFill="1" applyBorder="1" applyAlignment="1"/>
    <xf numFmtId="0" fontId="7" fillId="16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3" fontId="7" fillId="19" borderId="10" xfId="0" applyNumberFormat="1" applyFont="1" applyFill="1" applyBorder="1" applyAlignment="1">
      <alignment horizontal="center" vertical="center"/>
    </xf>
    <xf numFmtId="164" fontId="7" fillId="22" borderId="10" xfId="0" applyNumberFormat="1" applyFont="1" applyFill="1" applyBorder="1" applyAlignment="1">
      <alignment horizontal="center" vertical="center"/>
    </xf>
    <xf numFmtId="3" fontId="7" fillId="20" borderId="10" xfId="0" applyNumberFormat="1" applyFont="1" applyFill="1" applyBorder="1" applyAlignment="1">
      <alignment horizontal="center" vertical="center"/>
    </xf>
    <xf numFmtId="164" fontId="7" fillId="20" borderId="10" xfId="0" applyNumberFormat="1" applyFont="1" applyFill="1" applyBorder="1" applyAlignment="1">
      <alignment horizontal="center" vertical="center"/>
    </xf>
    <xf numFmtId="164" fontId="7" fillId="24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Fill="1" applyBorder="1"/>
    <xf numFmtId="0" fontId="8" fillId="16" borderId="10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left" vertical="center"/>
    </xf>
    <xf numFmtId="0" fontId="7" fillId="16" borderId="10" xfId="0" applyFont="1" applyFill="1" applyBorder="1" applyAlignment="1">
      <alignment horizontal="center" vertical="center"/>
    </xf>
    <xf numFmtId="0" fontId="1" fillId="0" borderId="0" xfId="0" applyFont="1"/>
    <xf numFmtId="3" fontId="10" fillId="17" borderId="10" xfId="0" applyNumberFormat="1" applyFont="1" applyFill="1" applyBorder="1" applyAlignment="1">
      <alignment horizontal="center" vertical="center"/>
    </xf>
    <xf numFmtId="164" fontId="10" fillId="17" borderId="10" xfId="0" applyNumberFormat="1" applyFont="1" applyFill="1" applyBorder="1" applyAlignment="1">
      <alignment horizontal="center" vertical="center"/>
    </xf>
    <xf numFmtId="3" fontId="7" fillId="17" borderId="10" xfId="0" applyNumberFormat="1" applyFont="1" applyFill="1" applyBorder="1" applyAlignment="1">
      <alignment horizontal="center" vertical="center" wrapText="1"/>
    </xf>
    <xf numFmtId="164" fontId="7" fillId="17" borderId="10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 wrapText="1"/>
    </xf>
    <xf numFmtId="3" fontId="7" fillId="18" borderId="10" xfId="0" applyNumberFormat="1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 wrapText="1"/>
    </xf>
    <xf numFmtId="3" fontId="7" fillId="19" borderId="10" xfId="0" applyNumberFormat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3" fontId="7" fillId="22" borderId="10" xfId="1" applyNumberFormat="1" applyFont="1" applyFill="1" applyBorder="1" applyAlignment="1">
      <alignment horizontal="center" vertical="center" wrapText="1"/>
    </xf>
    <xf numFmtId="164" fontId="7" fillId="22" borderId="10" xfId="0" applyNumberFormat="1" applyFont="1" applyFill="1" applyBorder="1" applyAlignment="1">
      <alignment horizontal="center" vertical="center" wrapText="1"/>
    </xf>
    <xf numFmtId="3" fontId="7" fillId="20" borderId="10" xfId="1" applyNumberFormat="1" applyFont="1" applyFill="1" applyBorder="1" applyAlignment="1">
      <alignment horizontal="center" vertical="center" wrapText="1"/>
    </xf>
    <xf numFmtId="164" fontId="7" fillId="20" borderId="10" xfId="0" applyNumberFormat="1" applyFont="1" applyFill="1" applyBorder="1" applyAlignment="1">
      <alignment horizontal="center" vertical="center" wrapText="1"/>
    </xf>
    <xf numFmtId="3" fontId="7" fillId="24" borderId="10" xfId="1" applyNumberFormat="1" applyFont="1" applyFill="1" applyBorder="1" applyAlignment="1">
      <alignment horizontal="center" vertical="center" wrapText="1"/>
    </xf>
    <xf numFmtId="164" fontId="7" fillId="24" borderId="10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7" fillId="16" borderId="10" xfId="0" quotePrefix="1" applyFont="1" applyFill="1" applyBorder="1" applyAlignment="1">
      <alignment horizontal="left" vertical="top"/>
    </xf>
    <xf numFmtId="0" fontId="7" fillId="16" borderId="10" xfId="0" quotePrefix="1" applyFont="1" applyFill="1" applyBorder="1" applyAlignment="1">
      <alignment horizontal="center" vertical="top"/>
    </xf>
    <xf numFmtId="0" fontId="12" fillId="16" borderId="10" xfId="0" quotePrefix="1" applyFont="1" applyFill="1" applyBorder="1" applyAlignment="1">
      <alignment horizontal="left" vertical="top"/>
    </xf>
    <xf numFmtId="0" fontId="12" fillId="16" borderId="10" xfId="0" quotePrefix="1" applyFont="1" applyFill="1" applyBorder="1" applyAlignment="1">
      <alignment horizontal="center" vertical="top"/>
    </xf>
    <xf numFmtId="0" fontId="13" fillId="16" borderId="10" xfId="0" quotePrefix="1" applyFont="1" applyFill="1" applyBorder="1" applyAlignment="1">
      <alignment horizontal="center" vertical="top"/>
    </xf>
    <xf numFmtId="3" fontId="9" fillId="17" borderId="10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6" fillId="0" borderId="0" xfId="0" applyNumberFormat="1" applyFont="1"/>
    <xf numFmtId="3" fontId="0" fillId="17" borderId="10" xfId="0" applyNumberFormat="1" applyFill="1" applyBorder="1" applyAlignment="1">
      <alignment horizontal="center"/>
    </xf>
    <xf numFmtId="164" fontId="0" fillId="17" borderId="10" xfId="0" applyNumberForma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0" fontId="7" fillId="17" borderId="10" xfId="0" applyNumberFormat="1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20" borderId="10" xfId="1" applyFont="1" applyFill="1" applyBorder="1" applyAlignment="1">
      <alignment horizontal="center" vertical="center" wrapText="1"/>
    </xf>
    <xf numFmtId="0" fontId="9" fillId="24" borderId="10" xfId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/>
    <xf numFmtId="3" fontId="0" fillId="3" borderId="10" xfId="0" applyNumberFormat="1" applyFill="1" applyBorder="1"/>
    <xf numFmtId="3" fontId="9" fillId="18" borderId="10" xfId="0" applyNumberFormat="1" applyFont="1" applyFill="1" applyBorder="1" applyAlignment="1">
      <alignment horizontal="center" vertical="center"/>
    </xf>
    <xf numFmtId="3" fontId="14" fillId="4" borderId="10" xfId="0" applyNumberFormat="1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3" fontId="14" fillId="17" borderId="10" xfId="0" applyNumberFormat="1" applyFont="1" applyFill="1" applyBorder="1" applyAlignment="1">
      <alignment horizontal="center"/>
    </xf>
    <xf numFmtId="3" fontId="14" fillId="3" borderId="10" xfId="0" applyNumberFormat="1" applyFont="1" applyFill="1" applyBorder="1"/>
    <xf numFmtId="3" fontId="9" fillId="5" borderId="10" xfId="0" applyNumberFormat="1" applyFon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/>
    </xf>
    <xf numFmtId="3" fontId="9" fillId="7" borderId="10" xfId="0" applyNumberFormat="1" applyFont="1" applyFill="1" applyBorder="1" applyAlignment="1">
      <alignment horizontal="center" vertical="center" wrapText="1"/>
    </xf>
    <xf numFmtId="3" fontId="0" fillId="7" borderId="10" xfId="0" applyNumberForma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3" fontId="9" fillId="19" borderId="10" xfId="0" applyNumberFormat="1" applyFont="1" applyFill="1" applyBorder="1" applyAlignment="1">
      <alignment horizontal="center" vertical="center" wrapText="1"/>
    </xf>
    <xf numFmtId="3" fontId="14" fillId="19" borderId="10" xfId="0" applyNumberFormat="1" applyFont="1" applyFill="1" applyBorder="1"/>
    <xf numFmtId="3" fontId="4" fillId="19" borderId="10" xfId="0" applyNumberFormat="1" applyFont="1" applyFill="1" applyBorder="1"/>
    <xf numFmtId="3" fontId="4" fillId="2" borderId="10" xfId="0" applyNumberFormat="1" applyFont="1" applyFill="1" applyBorder="1" applyAlignment="1">
      <alignment horizontal="center"/>
    </xf>
    <xf numFmtId="0" fontId="4" fillId="22" borderId="0" xfId="0" applyFont="1" applyFill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6" fillId="0" borderId="0" xfId="0" applyNumberFormat="1" applyFont="1"/>
    <xf numFmtId="3" fontId="0" fillId="0" borderId="0" xfId="0" applyNumberFormat="1"/>
    <xf numFmtId="164" fontId="9" fillId="20" borderId="10" xfId="0" applyNumberFormat="1" applyFont="1" applyFill="1" applyBorder="1" applyAlignment="1">
      <alignment horizontal="center" vertical="center" wrapText="1"/>
    </xf>
    <xf numFmtId="3" fontId="4" fillId="20" borderId="10" xfId="0" applyNumberFormat="1" applyFont="1" applyFill="1" applyBorder="1" applyAlignment="1">
      <alignment horizontal="center"/>
    </xf>
    <xf numFmtId="3" fontId="14" fillId="22" borderId="10" xfId="0" applyNumberFormat="1" applyFont="1" applyFill="1" applyBorder="1" applyAlignment="1">
      <alignment horizontal="center"/>
    </xf>
    <xf numFmtId="164" fontId="9" fillId="24" borderId="10" xfId="0" applyNumberFormat="1" applyFont="1" applyFill="1" applyBorder="1" applyAlignment="1">
      <alignment horizontal="center" vertical="center" wrapText="1"/>
    </xf>
    <xf numFmtId="3" fontId="7" fillId="24" borderId="0" xfId="0" applyNumberFormat="1" applyFont="1" applyFill="1" applyAlignment="1">
      <alignment horizontal="center"/>
    </xf>
    <xf numFmtId="164" fontId="8" fillId="17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3" fontId="8" fillId="17" borderId="10" xfId="0" applyNumberFormat="1" applyFont="1" applyFill="1" applyBorder="1" applyAlignment="1">
      <alignment horizontal="center" vertical="center" wrapText="1"/>
    </xf>
    <xf numFmtId="3" fontId="8" fillId="18" borderId="10" xfId="0" applyNumberFormat="1" applyFont="1" applyFill="1" applyBorder="1" applyAlignment="1">
      <alignment horizontal="center" vertical="center"/>
    </xf>
    <xf numFmtId="3" fontId="10" fillId="18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/>
    <xf numFmtId="3" fontId="10" fillId="25" borderId="10" xfId="0" applyNumberFormat="1" applyFont="1" applyFill="1" applyBorder="1" applyAlignment="1">
      <alignment horizontal="center" vertical="center"/>
    </xf>
    <xf numFmtId="164" fontId="8" fillId="22" borderId="10" xfId="0" applyNumberFormat="1" applyFont="1" applyFill="1" applyBorder="1" applyAlignment="1">
      <alignment horizontal="center" vertical="center" wrapText="1"/>
    </xf>
    <xf numFmtId="3" fontId="4" fillId="24" borderId="1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3" fontId="4" fillId="17" borderId="10" xfId="0" applyNumberFormat="1" applyFont="1" applyFill="1" applyBorder="1" applyAlignment="1">
      <alignment horizontal="center"/>
    </xf>
    <xf numFmtId="3" fontId="7" fillId="17" borderId="0" xfId="0" applyNumberFormat="1" applyFont="1" applyFill="1" applyAlignment="1">
      <alignment horizontal="center"/>
    </xf>
    <xf numFmtId="3" fontId="0" fillId="0" borderId="0" xfId="0" applyNumberFormat="1" applyFill="1" applyBorder="1"/>
    <xf numFmtId="0" fontId="0" fillId="0" borderId="0" xfId="0" applyAlignment="1">
      <alignment horizontal="center"/>
    </xf>
    <xf numFmtId="164" fontId="4" fillId="20" borderId="10" xfId="2" applyNumberFormat="1" applyFont="1" applyFill="1" applyBorder="1" applyAlignment="1">
      <alignment horizontal="center"/>
    </xf>
    <xf numFmtId="3" fontId="14" fillId="24" borderId="10" xfId="0" applyNumberFormat="1" applyFont="1" applyFill="1" applyBorder="1" applyAlignment="1">
      <alignment horizontal="center"/>
    </xf>
    <xf numFmtId="3" fontId="7" fillId="24" borderId="10" xfId="0" applyNumberFormat="1" applyFont="1" applyFill="1" applyBorder="1" applyAlignment="1">
      <alignment horizontal="center"/>
    </xf>
    <xf numFmtId="0" fontId="14" fillId="22" borderId="0" xfId="0" applyFont="1" applyFill="1" applyAlignment="1">
      <alignment horizontal="center"/>
    </xf>
    <xf numFmtId="3" fontId="7" fillId="24" borderId="10" xfId="0" applyNumberFormat="1" applyFont="1" applyFill="1" applyBorder="1" applyAlignment="1">
      <alignment horizontal="center" vertical="center"/>
    </xf>
    <xf numFmtId="3" fontId="7" fillId="22" borderId="1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164" fontId="14" fillId="17" borderId="10" xfId="0" applyNumberFormat="1" applyFont="1" applyFill="1" applyBorder="1" applyAlignment="1">
      <alignment horizontal="center"/>
    </xf>
    <xf numFmtId="3" fontId="14" fillId="5" borderId="10" xfId="0" applyNumberFormat="1" applyFont="1" applyFill="1" applyBorder="1" applyAlignment="1">
      <alignment horizontal="center"/>
    </xf>
    <xf numFmtId="3" fontId="14" fillId="7" borderId="1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26" borderId="0" xfId="0" applyFont="1" applyFill="1"/>
    <xf numFmtId="0" fontId="10" fillId="27" borderId="10" xfId="0" quotePrefix="1" applyFont="1" applyFill="1" applyBorder="1" applyAlignment="1">
      <alignment horizontal="left" vertical="top"/>
    </xf>
    <xf numFmtId="0" fontId="10" fillId="27" borderId="10" xfId="0" quotePrefix="1" applyFont="1" applyFill="1" applyBorder="1" applyAlignment="1">
      <alignment horizontal="center" vertical="top"/>
    </xf>
    <xf numFmtId="0" fontId="10" fillId="0" borderId="0" xfId="0" applyFont="1" applyFill="1"/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15" borderId="7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8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0" fontId="8" fillId="21" borderId="9" xfId="0" applyFont="1" applyFill="1" applyBorder="1" applyAlignment="1">
      <alignment horizontal="center"/>
    </xf>
    <xf numFmtId="0" fontId="8" fillId="21" borderId="8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23" borderId="7" xfId="0" applyFont="1" applyFill="1" applyBorder="1" applyAlignment="1">
      <alignment horizontal="center"/>
    </xf>
    <xf numFmtId="0" fontId="8" fillId="23" borderId="9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2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3" xfId="0" applyFont="1" applyFill="1" applyBorder="1" applyAlignment="1">
      <alignment horizontal="center"/>
    </xf>
    <xf numFmtId="0" fontId="7" fillId="21" borderId="2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23" borderId="1" xfId="0" applyFont="1" applyFill="1" applyBorder="1" applyAlignment="1">
      <alignment horizontal="center"/>
    </xf>
    <xf numFmtId="0" fontId="7" fillId="23" borderId="3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 wrapText="1"/>
    </xf>
    <xf numFmtId="0" fontId="8" fillId="9" borderId="7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0" fontId="8" fillId="14" borderId="7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14" borderId="8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wrapText="1"/>
    </xf>
    <xf numFmtId="0" fontId="7" fillId="12" borderId="3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6" fillId="0" borderId="0" xfId="0" applyFont="1"/>
    <xf numFmtId="3" fontId="14" fillId="20" borderId="10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9D5CB"/>
      <color rgb="FFD2E7C3"/>
      <color rgb="FFEAD2D8"/>
      <color rgb="FFCCFFFF"/>
      <color rgb="FFCAF3F2"/>
      <color rgb="FFFFF2CC"/>
      <color rgb="FFEE9178"/>
      <color rgb="FF71AF47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2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B4"/>
    </sheetView>
  </sheetViews>
  <sheetFormatPr defaultColWidth="10" defaultRowHeight="15.75" x14ac:dyDescent="0.25"/>
  <cols>
    <col min="1" max="1" width="24.5703125" style="2" customWidth="1"/>
    <col min="2" max="2" width="45.28515625" style="2" customWidth="1"/>
    <col min="3" max="3" width="25.140625" style="93" customWidth="1"/>
    <col min="4" max="7" width="25.140625" style="159" customWidth="1"/>
    <col min="8" max="9" width="25.140625" style="94" customWidth="1"/>
    <col min="10" max="10" width="26.140625" style="93" customWidth="1"/>
    <col min="11" max="12" width="11.5703125" style="88" customWidth="1"/>
    <col min="13" max="13" width="11.5703125" style="2" customWidth="1"/>
    <col min="14" max="15" width="13.5703125" style="2" customWidth="1"/>
    <col min="16" max="18" width="13.28515625" style="2" customWidth="1"/>
    <col min="19" max="20" width="13.28515625" style="88" customWidth="1"/>
    <col min="21" max="21" width="15.5703125" style="88" customWidth="1"/>
    <col min="22" max="22" width="14.28515625" style="2" bestFit="1" customWidth="1"/>
    <col min="23" max="23" width="14.28515625" style="93" bestFit="1" customWidth="1"/>
    <col min="24" max="25" width="14.28515625" style="2" bestFit="1" customWidth="1"/>
    <col min="26" max="26" width="19.7109375" style="2" bestFit="1" customWidth="1"/>
    <col min="27" max="30" width="14.28515625" style="2" bestFit="1" customWidth="1"/>
    <col min="31" max="31" width="19.7109375" style="2" bestFit="1" customWidth="1"/>
    <col min="32" max="32" width="15.5703125" style="2" customWidth="1"/>
    <col min="33" max="37" width="16.140625" style="2" customWidth="1"/>
    <col min="38" max="38" width="16.140625" style="93" customWidth="1"/>
    <col min="39" max="39" width="15.7109375" style="2" customWidth="1"/>
    <col min="40" max="40" width="10.42578125" style="88" bestFit="1" customWidth="1"/>
    <col min="41" max="41" width="17.28515625" style="88" customWidth="1"/>
    <col min="42" max="42" width="13.85546875" style="2" customWidth="1"/>
    <col min="43" max="43" width="21.140625" style="2" customWidth="1"/>
    <col min="44" max="44" width="15.85546875" style="2" customWidth="1"/>
    <col min="45" max="45" width="15.85546875" style="126" customWidth="1"/>
    <col min="46" max="46" width="18.7109375" style="2" customWidth="1"/>
    <col min="47" max="47" width="12.7109375" style="2" customWidth="1"/>
    <col min="48" max="48" width="18.7109375" style="2" customWidth="1"/>
    <col min="49" max="49" width="16" style="2" customWidth="1"/>
    <col min="50" max="50" width="22.5703125" style="2" customWidth="1"/>
    <col min="51" max="51" width="18.140625" style="126" customWidth="1"/>
    <col min="52" max="52" width="20.28515625" style="2" customWidth="1"/>
    <col min="53" max="53" width="17.140625" style="2" customWidth="1"/>
    <col min="54" max="54" width="24.42578125" style="126" customWidth="1"/>
    <col min="55" max="16384" width="10" style="2"/>
  </cols>
  <sheetData>
    <row r="1" spans="1:54" ht="23.25" customHeight="1" x14ac:dyDescent="0.25">
      <c r="A1" s="164" t="s">
        <v>176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ht="15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203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204</v>
      </c>
      <c r="AH6" s="206"/>
      <c r="AI6" s="206"/>
      <c r="AJ6" s="206"/>
      <c r="AK6" s="206"/>
      <c r="AL6" s="206"/>
      <c r="AM6" s="207"/>
      <c r="AN6" s="166" t="s">
        <v>204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80" customFormat="1" ht="67.150000000000006" customHeight="1" x14ac:dyDescent="0.25">
      <c r="A7" s="96" t="s">
        <v>0</v>
      </c>
      <c r="B7" s="96" t="s">
        <v>152</v>
      </c>
      <c r="C7" s="86" t="s">
        <v>158</v>
      </c>
      <c r="D7" s="86" t="s">
        <v>159</v>
      </c>
      <c r="E7" s="86" t="s">
        <v>1</v>
      </c>
      <c r="F7" s="86" t="s">
        <v>2</v>
      </c>
      <c r="G7" s="86" t="s">
        <v>3</v>
      </c>
      <c r="H7" s="7" t="s">
        <v>144</v>
      </c>
      <c r="I7" s="7" t="s">
        <v>145</v>
      </c>
      <c r="J7" s="86" t="s">
        <v>4</v>
      </c>
      <c r="K7" s="97" t="s">
        <v>119</v>
      </c>
      <c r="L7" s="98" t="s">
        <v>120</v>
      </c>
      <c r="M7" s="10" t="s">
        <v>126</v>
      </c>
      <c r="N7" s="99" t="s">
        <v>146</v>
      </c>
      <c r="O7" s="10" t="s">
        <v>147</v>
      </c>
      <c r="P7" s="12" t="s">
        <v>121</v>
      </c>
      <c r="Q7" s="12" t="s">
        <v>122</v>
      </c>
      <c r="R7" s="12" t="s">
        <v>123</v>
      </c>
      <c r="S7" s="108" t="s">
        <v>124</v>
      </c>
      <c r="T7" s="108" t="s">
        <v>125</v>
      </c>
      <c r="U7" s="108" t="s">
        <v>126</v>
      </c>
      <c r="V7" s="14" t="s">
        <v>121</v>
      </c>
      <c r="W7" s="113" t="s">
        <v>122</v>
      </c>
      <c r="X7" s="14" t="s">
        <v>123</v>
      </c>
      <c r="Y7" s="14" t="s">
        <v>124</v>
      </c>
      <c r="Z7" s="14" t="s">
        <v>125</v>
      </c>
      <c r="AA7" s="14" t="s">
        <v>121</v>
      </c>
      <c r="AB7" s="14" t="s">
        <v>122</v>
      </c>
      <c r="AC7" s="14" t="s">
        <v>123</v>
      </c>
      <c r="AD7" s="14" t="s">
        <v>124</v>
      </c>
      <c r="AE7" s="14" t="s">
        <v>125</v>
      </c>
      <c r="AF7" s="14" t="s">
        <v>126</v>
      </c>
      <c r="AG7" s="100" t="s">
        <v>160</v>
      </c>
      <c r="AH7" s="100" t="s">
        <v>128</v>
      </c>
      <c r="AI7" s="100" t="s">
        <v>129</v>
      </c>
      <c r="AJ7" s="100" t="s">
        <v>130</v>
      </c>
      <c r="AK7" s="100" t="s">
        <v>131</v>
      </c>
      <c r="AL7" s="115" t="s">
        <v>132</v>
      </c>
      <c r="AM7" s="16" t="s">
        <v>126</v>
      </c>
      <c r="AN7" s="119" t="s">
        <v>142</v>
      </c>
      <c r="AO7" s="119" t="s">
        <v>143</v>
      </c>
      <c r="AP7" s="18" t="s">
        <v>126</v>
      </c>
      <c r="AQ7" s="101" t="s">
        <v>164</v>
      </c>
      <c r="AR7" s="101" t="s">
        <v>163</v>
      </c>
      <c r="AS7" s="124" t="s">
        <v>161</v>
      </c>
      <c r="AT7" s="102" t="s">
        <v>169</v>
      </c>
      <c r="AU7" s="102" t="s">
        <v>165</v>
      </c>
      <c r="AV7" s="103" t="s">
        <v>174</v>
      </c>
      <c r="AW7" s="104" t="s">
        <v>175</v>
      </c>
      <c r="AX7" s="104" t="s">
        <v>171</v>
      </c>
      <c r="AY7" s="128" t="s">
        <v>170</v>
      </c>
      <c r="AZ7" s="105" t="s">
        <v>206</v>
      </c>
      <c r="BA7" s="105" t="s">
        <v>168</v>
      </c>
      <c r="BB7" s="131" t="s">
        <v>172</v>
      </c>
    </row>
    <row r="8" spans="1:54" s="58" customFormat="1" x14ac:dyDescent="0.25">
      <c r="A8" s="44" t="s">
        <v>148</v>
      </c>
      <c r="B8" s="45" t="s">
        <v>151</v>
      </c>
      <c r="C8" s="111">
        <v>296064</v>
      </c>
      <c r="D8" s="111">
        <v>720794</v>
      </c>
      <c r="E8" s="111">
        <v>773337</v>
      </c>
      <c r="F8" s="111">
        <v>623267</v>
      </c>
      <c r="G8" s="111">
        <v>2822710</v>
      </c>
      <c r="H8" s="95">
        <v>0.495</v>
      </c>
      <c r="I8" s="67">
        <v>0.221</v>
      </c>
      <c r="J8" s="111">
        <v>409248</v>
      </c>
      <c r="K8" s="112">
        <v>1428951</v>
      </c>
      <c r="L8" s="106">
        <v>1393760</v>
      </c>
      <c r="M8" s="48">
        <v>2822711</v>
      </c>
      <c r="N8" s="49">
        <v>0.50623354640273133</v>
      </c>
      <c r="O8" s="49">
        <v>0.49376645359726873</v>
      </c>
      <c r="P8" s="50">
        <v>244828</v>
      </c>
      <c r="Q8" s="109">
        <v>757154</v>
      </c>
      <c r="R8" s="50">
        <v>1156374</v>
      </c>
      <c r="S8" s="109">
        <v>466066</v>
      </c>
      <c r="T8" s="50">
        <v>198300</v>
      </c>
      <c r="U8" s="50">
        <v>2822722</v>
      </c>
      <c r="V8" s="51">
        <v>128750</v>
      </c>
      <c r="W8" s="51">
        <v>379707</v>
      </c>
      <c r="X8" s="51">
        <v>584569</v>
      </c>
      <c r="Y8" s="51">
        <v>236836</v>
      </c>
      <c r="Z8" s="51">
        <v>99086</v>
      </c>
      <c r="AA8" s="51">
        <v>116080</v>
      </c>
      <c r="AB8" s="51">
        <v>377436</v>
      </c>
      <c r="AC8" s="51">
        <v>571793</v>
      </c>
      <c r="AD8" s="51">
        <v>229226</v>
      </c>
      <c r="AE8" s="51">
        <v>99218</v>
      </c>
      <c r="AF8" s="51">
        <v>2822701</v>
      </c>
      <c r="AG8" s="52">
        <v>16340</v>
      </c>
      <c r="AH8" s="52">
        <v>73580</v>
      </c>
      <c r="AI8" s="52">
        <v>346346</v>
      </c>
      <c r="AJ8" s="52">
        <v>4815</v>
      </c>
      <c r="AK8" s="52">
        <v>57048</v>
      </c>
      <c r="AL8" s="52">
        <v>2324578</v>
      </c>
      <c r="AM8" s="52">
        <v>2822707</v>
      </c>
      <c r="AN8" s="120">
        <v>137971</v>
      </c>
      <c r="AO8" s="120">
        <v>2684737</v>
      </c>
      <c r="AP8" s="53">
        <v>2822708</v>
      </c>
      <c r="AQ8" s="46">
        <v>449967</v>
      </c>
      <c r="AR8" s="46">
        <v>3649379</v>
      </c>
      <c r="AS8" s="47">
        <v>0.12329960796069687</v>
      </c>
      <c r="AT8" s="130">
        <v>174078</v>
      </c>
      <c r="AU8" s="130">
        <v>3697543</v>
      </c>
      <c r="AV8" s="54">
        <v>4.7079371355519053E-2</v>
      </c>
      <c r="AW8" s="55">
        <v>445345</v>
      </c>
      <c r="AX8" s="55">
        <v>3607621</v>
      </c>
      <c r="AY8" s="56">
        <v>0.12344561693149031</v>
      </c>
      <c r="AZ8" s="132">
        <v>261796</v>
      </c>
      <c r="BA8" s="132">
        <v>3519011</v>
      </c>
      <c r="BB8" s="57">
        <v>7.4394766029432707E-2</v>
      </c>
    </row>
    <row r="9" spans="1:54" s="41" customFormat="1" x14ac:dyDescent="0.25">
      <c r="A9" s="42" t="s">
        <v>5</v>
      </c>
      <c r="B9" s="43" t="s">
        <v>199</v>
      </c>
      <c r="C9" s="89">
        <v>693</v>
      </c>
      <c r="D9" s="145">
        <v>2192</v>
      </c>
      <c r="E9" s="145">
        <v>2318</v>
      </c>
      <c r="F9" s="145">
        <v>1967</v>
      </c>
      <c r="G9" s="145">
        <v>8729</v>
      </c>
      <c r="H9" s="65">
        <v>0.49089242754038265</v>
      </c>
      <c r="I9" s="90">
        <v>0.22534081796311148</v>
      </c>
      <c r="J9" s="89">
        <v>1559</v>
      </c>
      <c r="K9" s="107">
        <v>4936</v>
      </c>
      <c r="L9" s="107">
        <v>3793</v>
      </c>
      <c r="M9" s="29">
        <v>8729</v>
      </c>
      <c r="N9" s="30">
        <v>0.56547141711536253</v>
      </c>
      <c r="O9" s="30">
        <v>0.43452858288463742</v>
      </c>
      <c r="P9" s="31">
        <v>913</v>
      </c>
      <c r="Q9" s="31">
        <v>2305</v>
      </c>
      <c r="R9" s="31">
        <v>3288</v>
      </c>
      <c r="S9" s="110">
        <v>1554</v>
      </c>
      <c r="T9" s="110">
        <v>670</v>
      </c>
      <c r="U9" s="31">
        <v>8730</v>
      </c>
      <c r="V9" s="32">
        <v>538</v>
      </c>
      <c r="W9" s="114">
        <v>1293</v>
      </c>
      <c r="X9" s="32">
        <v>1864</v>
      </c>
      <c r="Y9" s="32">
        <v>894</v>
      </c>
      <c r="Z9" s="32">
        <v>348</v>
      </c>
      <c r="AA9" s="32">
        <v>374</v>
      </c>
      <c r="AB9" s="32">
        <v>1012</v>
      </c>
      <c r="AC9" s="32">
        <v>1425</v>
      </c>
      <c r="AD9" s="32">
        <v>661</v>
      </c>
      <c r="AE9" s="32">
        <v>322</v>
      </c>
      <c r="AF9" s="32">
        <v>8731</v>
      </c>
      <c r="AG9" s="33">
        <v>27</v>
      </c>
      <c r="AH9" s="33">
        <v>170</v>
      </c>
      <c r="AI9" s="33">
        <v>342</v>
      </c>
      <c r="AJ9" s="33">
        <v>10</v>
      </c>
      <c r="AK9" s="33">
        <v>136</v>
      </c>
      <c r="AL9" s="116">
        <v>8045</v>
      </c>
      <c r="AM9" s="33">
        <v>8730</v>
      </c>
      <c r="AN9" s="121">
        <v>239</v>
      </c>
      <c r="AO9" s="121">
        <v>8490</v>
      </c>
      <c r="AP9" s="34">
        <v>8729</v>
      </c>
      <c r="AQ9" s="27">
        <v>1524</v>
      </c>
      <c r="AR9" s="27">
        <v>16905</v>
      </c>
      <c r="AS9" s="28">
        <v>9.0150842945873999E-2</v>
      </c>
      <c r="AT9" s="35">
        <v>345</v>
      </c>
      <c r="AU9" s="35">
        <v>16940</v>
      </c>
      <c r="AV9" s="36">
        <v>2.036599763872491E-2</v>
      </c>
      <c r="AW9" s="37">
        <v>4441</v>
      </c>
      <c r="AX9" s="37">
        <v>14896</v>
      </c>
      <c r="AY9" s="38">
        <v>0.29813372717508058</v>
      </c>
      <c r="AZ9" s="39">
        <v>1100</v>
      </c>
      <c r="BA9" s="39">
        <v>16940</v>
      </c>
      <c r="BB9" s="40">
        <v>6.4935064935064929E-2</v>
      </c>
    </row>
    <row r="10" spans="1:54" s="41" customFormat="1" x14ac:dyDescent="0.25">
      <c r="A10" s="42" t="s">
        <v>6</v>
      </c>
      <c r="B10" s="43" t="s">
        <v>199</v>
      </c>
      <c r="C10" s="89">
        <v>268</v>
      </c>
      <c r="D10" s="145">
        <v>764</v>
      </c>
      <c r="E10" s="145">
        <v>728</v>
      </c>
      <c r="F10" s="145">
        <v>556</v>
      </c>
      <c r="G10" s="145">
        <v>2804</v>
      </c>
      <c r="H10" s="65">
        <v>0.45791726105563479</v>
      </c>
      <c r="I10" s="90">
        <v>0.19828815977175462</v>
      </c>
      <c r="J10" s="89">
        <v>488</v>
      </c>
      <c r="K10" s="107">
        <v>1464</v>
      </c>
      <c r="L10" s="107">
        <v>1338</v>
      </c>
      <c r="M10" s="29">
        <v>2802</v>
      </c>
      <c r="N10" s="30">
        <v>0.5224839400428265</v>
      </c>
      <c r="O10" s="30">
        <v>0.47751605995717344</v>
      </c>
      <c r="P10" s="31">
        <v>325</v>
      </c>
      <c r="Q10" s="31">
        <v>676</v>
      </c>
      <c r="R10" s="31">
        <v>1082</v>
      </c>
      <c r="S10" s="110">
        <v>439</v>
      </c>
      <c r="T10" s="110">
        <v>280</v>
      </c>
      <c r="U10" s="31">
        <v>2802</v>
      </c>
      <c r="V10" s="32">
        <v>160</v>
      </c>
      <c r="W10" s="114">
        <v>341</v>
      </c>
      <c r="X10" s="32">
        <v>602</v>
      </c>
      <c r="Y10" s="32">
        <v>221</v>
      </c>
      <c r="Z10" s="32">
        <v>140</v>
      </c>
      <c r="AA10" s="32">
        <v>164</v>
      </c>
      <c r="AB10" s="32">
        <v>335</v>
      </c>
      <c r="AC10" s="32">
        <v>481</v>
      </c>
      <c r="AD10" s="32">
        <v>218</v>
      </c>
      <c r="AE10" s="32">
        <v>139</v>
      </c>
      <c r="AF10" s="32">
        <v>2801</v>
      </c>
      <c r="AG10" s="33">
        <v>10</v>
      </c>
      <c r="AH10" s="33">
        <v>38</v>
      </c>
      <c r="AI10" s="33">
        <v>66</v>
      </c>
      <c r="AJ10" s="33"/>
      <c r="AK10" s="33">
        <v>32</v>
      </c>
      <c r="AL10" s="116">
        <v>2654</v>
      </c>
      <c r="AM10" s="33">
        <v>2802</v>
      </c>
      <c r="AN10" s="121">
        <v>84</v>
      </c>
      <c r="AO10" s="121">
        <v>2718</v>
      </c>
      <c r="AP10" s="34">
        <v>2802</v>
      </c>
      <c r="AQ10" s="27">
        <v>931</v>
      </c>
      <c r="AR10" s="27">
        <v>10151</v>
      </c>
      <c r="AS10" s="28">
        <v>9.1715101960397991E-2</v>
      </c>
      <c r="AT10" s="35">
        <v>666</v>
      </c>
      <c r="AU10" s="35">
        <v>10220</v>
      </c>
      <c r="AV10" s="36">
        <v>6.5166340508806264E-2</v>
      </c>
      <c r="AW10" s="37">
        <v>658</v>
      </c>
      <c r="AX10" s="37">
        <v>10260</v>
      </c>
      <c r="AY10" s="38">
        <v>6.4132553606237819E-2</v>
      </c>
      <c r="AZ10" s="39">
        <v>331</v>
      </c>
      <c r="BA10" s="39">
        <v>10220</v>
      </c>
      <c r="BB10" s="40">
        <v>3.2387475538160466E-2</v>
      </c>
    </row>
    <row r="11" spans="1:54" s="41" customFormat="1" x14ac:dyDescent="0.25">
      <c r="A11" s="42" t="s">
        <v>7</v>
      </c>
      <c r="B11" s="43" t="s">
        <v>199</v>
      </c>
      <c r="C11" s="89">
        <v>157</v>
      </c>
      <c r="D11" s="145">
        <v>432</v>
      </c>
      <c r="E11" s="145">
        <v>410</v>
      </c>
      <c r="F11" s="145">
        <v>330</v>
      </c>
      <c r="G11" s="145">
        <v>1491</v>
      </c>
      <c r="H11" s="65">
        <v>0.49631120053655264</v>
      </c>
      <c r="I11" s="90">
        <v>0.22132796780684105</v>
      </c>
      <c r="J11" s="89">
        <v>162</v>
      </c>
      <c r="K11" s="107">
        <v>758</v>
      </c>
      <c r="L11" s="107">
        <v>734</v>
      </c>
      <c r="M11" s="29">
        <v>1492</v>
      </c>
      <c r="N11" s="30">
        <v>0.50804289544235925</v>
      </c>
      <c r="O11" s="30">
        <v>0.49195710455764075</v>
      </c>
      <c r="P11" s="31">
        <v>100</v>
      </c>
      <c r="Q11" s="31">
        <v>356</v>
      </c>
      <c r="R11" s="31">
        <v>613</v>
      </c>
      <c r="S11" s="110">
        <v>244</v>
      </c>
      <c r="T11" s="110">
        <v>178</v>
      </c>
      <c r="U11" s="31">
        <v>1491</v>
      </c>
      <c r="V11" s="32">
        <v>54</v>
      </c>
      <c r="W11" s="114">
        <v>168</v>
      </c>
      <c r="X11" s="32">
        <v>306</v>
      </c>
      <c r="Y11" s="32">
        <v>138</v>
      </c>
      <c r="Z11" s="32">
        <v>91</v>
      </c>
      <c r="AA11" s="32">
        <v>45</v>
      </c>
      <c r="AB11" s="32">
        <v>188</v>
      </c>
      <c r="AC11" s="32">
        <v>306</v>
      </c>
      <c r="AD11" s="32">
        <v>106</v>
      </c>
      <c r="AE11" s="32">
        <v>88</v>
      </c>
      <c r="AF11" s="32">
        <v>1490</v>
      </c>
      <c r="AG11" s="33">
        <v>6</v>
      </c>
      <c r="AH11" s="33">
        <v>7</v>
      </c>
      <c r="AI11" s="33">
        <v>14</v>
      </c>
      <c r="AJ11" s="33"/>
      <c r="AK11" s="33">
        <v>15</v>
      </c>
      <c r="AL11" s="116">
        <v>1448</v>
      </c>
      <c r="AM11" s="33">
        <v>1492</v>
      </c>
      <c r="AN11" s="121">
        <v>84</v>
      </c>
      <c r="AO11" s="121">
        <v>1408</v>
      </c>
      <c r="AP11" s="34">
        <v>1492</v>
      </c>
      <c r="AQ11" s="27">
        <v>379</v>
      </c>
      <c r="AR11" s="27">
        <v>2831</v>
      </c>
      <c r="AS11" s="28">
        <v>0.13387495584599082</v>
      </c>
      <c r="AT11" s="35">
        <v>126</v>
      </c>
      <c r="AU11" s="35">
        <v>2843</v>
      </c>
      <c r="AV11" s="36">
        <v>4.4319380935631376E-2</v>
      </c>
      <c r="AW11" s="37">
        <v>278</v>
      </c>
      <c r="AX11" s="37">
        <v>2831</v>
      </c>
      <c r="AY11" s="38">
        <v>9.8198516425291413E-2</v>
      </c>
      <c r="AZ11" s="39">
        <v>100</v>
      </c>
      <c r="BA11" s="39">
        <v>2843</v>
      </c>
      <c r="BB11" s="40">
        <v>3.5174111853675694E-2</v>
      </c>
    </row>
    <row r="12" spans="1:54" s="41" customFormat="1" x14ac:dyDescent="0.25">
      <c r="A12" s="42" t="s">
        <v>8</v>
      </c>
      <c r="B12" s="43" t="s">
        <v>133</v>
      </c>
      <c r="C12" s="89">
        <v>903</v>
      </c>
      <c r="D12" s="145">
        <v>2495</v>
      </c>
      <c r="E12" s="145">
        <v>2256</v>
      </c>
      <c r="F12" s="145">
        <v>1500</v>
      </c>
      <c r="G12" s="145">
        <v>8280</v>
      </c>
      <c r="H12" s="65">
        <v>0.45362318840579713</v>
      </c>
      <c r="I12" s="90">
        <v>0.18115942028985507</v>
      </c>
      <c r="J12" s="89">
        <v>1126</v>
      </c>
      <c r="K12" s="107">
        <v>3974</v>
      </c>
      <c r="L12" s="107">
        <v>4308</v>
      </c>
      <c r="M12" s="29">
        <v>8282</v>
      </c>
      <c r="N12" s="30">
        <v>0.47983578845689445</v>
      </c>
      <c r="O12" s="30">
        <v>0.52016421154310555</v>
      </c>
      <c r="P12" s="31">
        <v>688</v>
      </c>
      <c r="Q12" s="31">
        <v>2076</v>
      </c>
      <c r="R12" s="31">
        <v>3347</v>
      </c>
      <c r="S12" s="110">
        <v>1532</v>
      </c>
      <c r="T12" s="110">
        <v>639</v>
      </c>
      <c r="U12" s="31">
        <v>8282</v>
      </c>
      <c r="V12" s="32">
        <v>336</v>
      </c>
      <c r="W12" s="114">
        <v>951</v>
      </c>
      <c r="X12" s="32">
        <v>1600</v>
      </c>
      <c r="Y12" s="32">
        <v>748</v>
      </c>
      <c r="Z12" s="32">
        <v>339</v>
      </c>
      <c r="AA12" s="32">
        <v>354</v>
      </c>
      <c r="AB12" s="32">
        <v>1124</v>
      </c>
      <c r="AC12" s="32">
        <v>1747</v>
      </c>
      <c r="AD12" s="32">
        <v>784</v>
      </c>
      <c r="AE12" s="32">
        <v>300</v>
      </c>
      <c r="AF12" s="32">
        <v>8283</v>
      </c>
      <c r="AG12" s="33">
        <v>38</v>
      </c>
      <c r="AH12" s="33">
        <v>90</v>
      </c>
      <c r="AI12" s="33">
        <v>554</v>
      </c>
      <c r="AJ12" s="33">
        <v>7</v>
      </c>
      <c r="AK12" s="33">
        <v>148</v>
      </c>
      <c r="AL12" s="116">
        <v>7444</v>
      </c>
      <c r="AM12" s="33">
        <v>8281</v>
      </c>
      <c r="AN12" s="121">
        <v>279</v>
      </c>
      <c r="AO12" s="121">
        <v>8003</v>
      </c>
      <c r="AP12" s="34">
        <v>8282</v>
      </c>
      <c r="AQ12" s="27">
        <v>2742</v>
      </c>
      <c r="AR12" s="27">
        <v>13707</v>
      </c>
      <c r="AS12" s="28">
        <v>0.20004377325454148</v>
      </c>
      <c r="AT12" s="35">
        <v>515</v>
      </c>
      <c r="AU12" s="35">
        <v>14779</v>
      </c>
      <c r="AV12" s="36">
        <v>3.4846741998782058E-2</v>
      </c>
      <c r="AW12" s="37">
        <v>2090</v>
      </c>
      <c r="AX12" s="37">
        <v>13699</v>
      </c>
      <c r="AY12" s="38">
        <v>0.15256588072122051</v>
      </c>
      <c r="AZ12" s="39">
        <v>862</v>
      </c>
      <c r="BA12" s="39">
        <v>14779</v>
      </c>
      <c r="BB12" s="40">
        <v>5.8326003112524526E-2</v>
      </c>
    </row>
    <row r="13" spans="1:54" s="41" customFormat="1" x14ac:dyDescent="0.25">
      <c r="A13" s="42" t="s">
        <v>9</v>
      </c>
      <c r="B13" s="43" t="s">
        <v>134</v>
      </c>
      <c r="C13" s="89">
        <v>2050</v>
      </c>
      <c r="D13" s="145">
        <v>4248</v>
      </c>
      <c r="E13" s="145">
        <v>3957</v>
      </c>
      <c r="F13" s="145">
        <v>2469</v>
      </c>
      <c r="G13" s="145">
        <v>14636</v>
      </c>
      <c r="H13" s="65">
        <v>0.43905438644438372</v>
      </c>
      <c r="I13" s="90">
        <v>0.16869363213992894</v>
      </c>
      <c r="J13" s="89">
        <v>1912</v>
      </c>
      <c r="K13" s="107">
        <v>6681</v>
      </c>
      <c r="L13" s="107">
        <v>7956</v>
      </c>
      <c r="M13" s="29">
        <v>14637</v>
      </c>
      <c r="N13" s="30">
        <v>0.45644599303135891</v>
      </c>
      <c r="O13" s="30">
        <v>0.54355400696864109</v>
      </c>
      <c r="P13" s="31">
        <v>1193</v>
      </c>
      <c r="Q13" s="31">
        <v>3533</v>
      </c>
      <c r="R13" s="31">
        <v>6288</v>
      </c>
      <c r="S13" s="110">
        <v>2673</v>
      </c>
      <c r="T13" s="110">
        <v>951</v>
      </c>
      <c r="U13" s="31">
        <v>14638</v>
      </c>
      <c r="V13" s="32">
        <v>560</v>
      </c>
      <c r="W13" s="114">
        <v>1575</v>
      </c>
      <c r="X13" s="32">
        <v>2891</v>
      </c>
      <c r="Y13" s="32">
        <v>1212</v>
      </c>
      <c r="Z13" s="32">
        <v>444</v>
      </c>
      <c r="AA13" s="32">
        <v>633</v>
      </c>
      <c r="AB13" s="32">
        <v>1958</v>
      </c>
      <c r="AC13" s="32">
        <v>3396</v>
      </c>
      <c r="AD13" s="32">
        <v>1461</v>
      </c>
      <c r="AE13" s="32">
        <v>507</v>
      </c>
      <c r="AF13" s="32">
        <v>14637</v>
      </c>
      <c r="AG13" s="33">
        <v>189</v>
      </c>
      <c r="AH13" s="33">
        <v>339</v>
      </c>
      <c r="AI13" s="33">
        <v>274</v>
      </c>
      <c r="AJ13" s="33">
        <v>39</v>
      </c>
      <c r="AK13" s="33">
        <v>250</v>
      </c>
      <c r="AL13" s="116">
        <v>13546</v>
      </c>
      <c r="AM13" s="33">
        <v>14637</v>
      </c>
      <c r="AN13" s="121">
        <v>1870</v>
      </c>
      <c r="AO13" s="121">
        <v>12766</v>
      </c>
      <c r="AP13" s="34">
        <v>14636</v>
      </c>
      <c r="AQ13" s="27">
        <v>2475</v>
      </c>
      <c r="AR13" s="27">
        <v>19201</v>
      </c>
      <c r="AS13" s="28">
        <v>0.12889953648247487</v>
      </c>
      <c r="AT13" s="35">
        <v>1099</v>
      </c>
      <c r="AU13" s="35">
        <v>19287</v>
      </c>
      <c r="AV13" s="36">
        <v>5.698138642609011E-2</v>
      </c>
      <c r="AW13" s="37">
        <v>3286</v>
      </c>
      <c r="AX13" s="37">
        <v>19219</v>
      </c>
      <c r="AY13" s="38">
        <v>0.17097663770227378</v>
      </c>
      <c r="AZ13" s="39">
        <v>1764</v>
      </c>
      <c r="BA13" s="39">
        <v>19287</v>
      </c>
      <c r="BB13" s="40">
        <v>9.1460569295380309E-2</v>
      </c>
    </row>
    <row r="14" spans="1:54" s="41" customFormat="1" x14ac:dyDescent="0.25">
      <c r="A14" s="42" t="s">
        <v>10</v>
      </c>
      <c r="B14" s="43" t="s">
        <v>134</v>
      </c>
      <c r="C14" s="89">
        <v>323</v>
      </c>
      <c r="D14" s="145">
        <v>992</v>
      </c>
      <c r="E14" s="145">
        <v>884</v>
      </c>
      <c r="F14" s="145">
        <v>608</v>
      </c>
      <c r="G14" s="145">
        <v>3369</v>
      </c>
      <c r="H14" s="65">
        <v>0.44286138319976254</v>
      </c>
      <c r="I14" s="90">
        <v>0.180468981893737</v>
      </c>
      <c r="J14" s="89">
        <v>562</v>
      </c>
      <c r="K14" s="107">
        <v>1616</v>
      </c>
      <c r="L14" s="107">
        <v>1754</v>
      </c>
      <c r="M14" s="29">
        <v>3370</v>
      </c>
      <c r="N14" s="30">
        <v>0.47952522255192881</v>
      </c>
      <c r="O14" s="30">
        <v>0.52047477744807125</v>
      </c>
      <c r="P14" s="31">
        <v>376</v>
      </c>
      <c r="Q14" s="31">
        <v>791</v>
      </c>
      <c r="R14" s="31">
        <v>1334</v>
      </c>
      <c r="S14" s="110">
        <v>576</v>
      </c>
      <c r="T14" s="110">
        <v>294</v>
      </c>
      <c r="U14" s="31">
        <v>3371</v>
      </c>
      <c r="V14" s="32">
        <v>172</v>
      </c>
      <c r="W14" s="114">
        <v>346</v>
      </c>
      <c r="X14" s="32">
        <v>664</v>
      </c>
      <c r="Y14" s="32">
        <v>295</v>
      </c>
      <c r="Z14" s="32">
        <v>140</v>
      </c>
      <c r="AA14" s="32">
        <v>204</v>
      </c>
      <c r="AB14" s="32">
        <v>445</v>
      </c>
      <c r="AC14" s="32">
        <v>671</v>
      </c>
      <c r="AD14" s="32">
        <v>280</v>
      </c>
      <c r="AE14" s="32">
        <v>154</v>
      </c>
      <c r="AF14" s="32">
        <v>3371</v>
      </c>
      <c r="AG14" s="33">
        <v>31</v>
      </c>
      <c r="AH14" s="33">
        <v>29</v>
      </c>
      <c r="AI14" s="33">
        <v>80</v>
      </c>
      <c r="AJ14" s="33">
        <v>6</v>
      </c>
      <c r="AK14" s="33">
        <v>57</v>
      </c>
      <c r="AL14" s="116">
        <v>3166</v>
      </c>
      <c r="AM14" s="33">
        <v>3369</v>
      </c>
      <c r="AN14" s="121">
        <v>123</v>
      </c>
      <c r="AO14" s="121">
        <v>3247</v>
      </c>
      <c r="AP14" s="34">
        <v>3370</v>
      </c>
      <c r="AQ14" s="27">
        <v>1113</v>
      </c>
      <c r="AR14" s="27">
        <v>6480</v>
      </c>
      <c r="AS14" s="28">
        <v>0.17175925925925925</v>
      </c>
      <c r="AT14" s="35">
        <v>252</v>
      </c>
      <c r="AU14" s="35">
        <v>6518</v>
      </c>
      <c r="AV14" s="36">
        <v>3.8662166308683646E-2</v>
      </c>
      <c r="AW14" s="37">
        <v>1527</v>
      </c>
      <c r="AX14" s="37">
        <v>6482</v>
      </c>
      <c r="AY14" s="38">
        <v>0.23557543967911138</v>
      </c>
      <c r="AZ14" s="39">
        <v>147</v>
      </c>
      <c r="BA14" s="39">
        <v>6518</v>
      </c>
      <c r="BB14" s="40">
        <v>2.2552930346732128E-2</v>
      </c>
    </row>
    <row r="15" spans="1:54" s="41" customFormat="1" x14ac:dyDescent="0.25">
      <c r="A15" s="42" t="s">
        <v>11</v>
      </c>
      <c r="B15" s="43" t="s">
        <v>135</v>
      </c>
      <c r="C15" s="89">
        <v>327</v>
      </c>
      <c r="D15" s="145">
        <v>1084</v>
      </c>
      <c r="E15" s="145">
        <v>985</v>
      </c>
      <c r="F15" s="145">
        <v>679</v>
      </c>
      <c r="G15" s="145">
        <v>3657</v>
      </c>
      <c r="H15" s="65">
        <v>0.455017774131802</v>
      </c>
      <c r="I15" s="90">
        <v>0.18567131528575334</v>
      </c>
      <c r="J15" s="89">
        <v>582</v>
      </c>
      <c r="K15" s="107">
        <v>2058</v>
      </c>
      <c r="L15" s="107">
        <v>1600</v>
      </c>
      <c r="M15" s="29">
        <v>3658</v>
      </c>
      <c r="N15" s="30">
        <v>0.5626025150355386</v>
      </c>
      <c r="O15" s="30">
        <v>0.43739748496446146</v>
      </c>
      <c r="P15" s="31">
        <v>388</v>
      </c>
      <c r="Q15" s="31">
        <v>818</v>
      </c>
      <c r="R15" s="31">
        <v>1450</v>
      </c>
      <c r="S15" s="110">
        <v>667</v>
      </c>
      <c r="T15" s="110">
        <v>332</v>
      </c>
      <c r="U15" s="31">
        <v>3655</v>
      </c>
      <c r="V15" s="32">
        <v>202</v>
      </c>
      <c r="W15" s="114">
        <v>437</v>
      </c>
      <c r="X15" s="32">
        <v>840</v>
      </c>
      <c r="Y15" s="32">
        <v>398</v>
      </c>
      <c r="Z15" s="32">
        <v>182</v>
      </c>
      <c r="AA15" s="32">
        <v>186</v>
      </c>
      <c r="AB15" s="32">
        <v>381</v>
      </c>
      <c r="AC15" s="32">
        <v>611</v>
      </c>
      <c r="AD15" s="32">
        <v>270</v>
      </c>
      <c r="AE15" s="32">
        <v>151</v>
      </c>
      <c r="AF15" s="32">
        <v>3658</v>
      </c>
      <c r="AG15" s="33">
        <v>30</v>
      </c>
      <c r="AH15" s="33">
        <v>22</v>
      </c>
      <c r="AI15" s="33">
        <v>76</v>
      </c>
      <c r="AJ15" s="33">
        <v>4</v>
      </c>
      <c r="AK15" s="33">
        <v>51</v>
      </c>
      <c r="AL15" s="116">
        <v>3474</v>
      </c>
      <c r="AM15" s="33">
        <v>3657</v>
      </c>
      <c r="AN15" s="121">
        <v>110</v>
      </c>
      <c r="AO15" s="121">
        <v>3546</v>
      </c>
      <c r="AP15" s="34">
        <v>3656</v>
      </c>
      <c r="AQ15" s="27">
        <v>1447</v>
      </c>
      <c r="AR15" s="27">
        <v>9097</v>
      </c>
      <c r="AS15" s="28">
        <v>0.15906342750357261</v>
      </c>
      <c r="AT15" s="35">
        <v>535</v>
      </c>
      <c r="AU15" s="35">
        <v>9250</v>
      </c>
      <c r="AV15" s="36">
        <v>5.7837837837837837E-2</v>
      </c>
      <c r="AW15" s="37">
        <v>1561</v>
      </c>
      <c r="AX15" s="37">
        <v>9099</v>
      </c>
      <c r="AY15" s="38">
        <v>0.17155731399054841</v>
      </c>
      <c r="AZ15" s="39">
        <v>269</v>
      </c>
      <c r="BA15" s="39">
        <v>9250</v>
      </c>
      <c r="BB15" s="40">
        <v>2.9081081081081081E-2</v>
      </c>
    </row>
    <row r="16" spans="1:54" s="41" customFormat="1" x14ac:dyDescent="0.25">
      <c r="A16" s="42" t="s">
        <v>12</v>
      </c>
      <c r="B16" s="43" t="s">
        <v>135</v>
      </c>
      <c r="C16" s="89">
        <v>384</v>
      </c>
      <c r="D16" s="145">
        <v>1036</v>
      </c>
      <c r="E16" s="145">
        <v>1012</v>
      </c>
      <c r="F16" s="145">
        <v>605</v>
      </c>
      <c r="G16" s="145">
        <v>3635</v>
      </c>
      <c r="H16" s="65">
        <v>0.44484181568088033</v>
      </c>
      <c r="I16" s="90">
        <v>0.16643741403026135</v>
      </c>
      <c r="J16" s="89">
        <v>598</v>
      </c>
      <c r="K16" s="107">
        <v>2152</v>
      </c>
      <c r="L16" s="107">
        <v>1483</v>
      </c>
      <c r="M16" s="29">
        <v>3635</v>
      </c>
      <c r="N16" s="30">
        <v>0.59202200825309492</v>
      </c>
      <c r="O16" s="30">
        <v>0.40797799174690508</v>
      </c>
      <c r="P16" s="31">
        <v>405</v>
      </c>
      <c r="Q16" s="31">
        <v>832</v>
      </c>
      <c r="R16" s="31">
        <v>1376</v>
      </c>
      <c r="S16" s="110">
        <v>664</v>
      </c>
      <c r="T16" s="110">
        <v>358</v>
      </c>
      <c r="U16" s="31">
        <v>3635</v>
      </c>
      <c r="V16" s="32">
        <v>232</v>
      </c>
      <c r="W16" s="114">
        <v>476</v>
      </c>
      <c r="X16" s="32">
        <v>831</v>
      </c>
      <c r="Y16" s="32">
        <v>402</v>
      </c>
      <c r="Z16" s="32">
        <v>210</v>
      </c>
      <c r="AA16" s="32">
        <v>174</v>
      </c>
      <c r="AB16" s="32">
        <v>355</v>
      </c>
      <c r="AC16" s="32">
        <v>545</v>
      </c>
      <c r="AD16" s="32">
        <v>261</v>
      </c>
      <c r="AE16" s="32">
        <v>148</v>
      </c>
      <c r="AF16" s="32">
        <v>3634</v>
      </c>
      <c r="AG16" s="33">
        <v>18</v>
      </c>
      <c r="AH16" s="33">
        <v>32</v>
      </c>
      <c r="AI16" s="33">
        <v>75</v>
      </c>
      <c r="AJ16" s="33">
        <v>5</v>
      </c>
      <c r="AK16" s="33">
        <v>56</v>
      </c>
      <c r="AL16" s="116">
        <v>3449</v>
      </c>
      <c r="AM16" s="33">
        <v>3635</v>
      </c>
      <c r="AN16" s="121">
        <v>134</v>
      </c>
      <c r="AO16" s="121">
        <v>3500</v>
      </c>
      <c r="AP16" s="34">
        <v>3634</v>
      </c>
      <c r="AQ16" s="27">
        <v>2078</v>
      </c>
      <c r="AR16" s="27">
        <v>10150</v>
      </c>
      <c r="AS16" s="28">
        <v>0.20472906403940885</v>
      </c>
      <c r="AT16" s="35">
        <v>753</v>
      </c>
      <c r="AU16" s="35">
        <v>10182</v>
      </c>
      <c r="AV16" s="36">
        <v>7.3954036535061871E-2</v>
      </c>
      <c r="AW16" s="37">
        <v>1734</v>
      </c>
      <c r="AX16" s="37">
        <v>10161</v>
      </c>
      <c r="AY16" s="38">
        <v>0.1706524948331857</v>
      </c>
      <c r="AZ16" s="39">
        <v>228</v>
      </c>
      <c r="BA16" s="39">
        <v>10182</v>
      </c>
      <c r="BB16" s="40">
        <v>2.2392457277548614E-2</v>
      </c>
    </row>
    <row r="17" spans="1:62" s="41" customFormat="1" x14ac:dyDescent="0.25">
      <c r="A17" s="42" t="s">
        <v>13</v>
      </c>
      <c r="B17" s="43" t="s">
        <v>136</v>
      </c>
      <c r="C17" s="89">
        <v>178</v>
      </c>
      <c r="D17" s="145">
        <v>537</v>
      </c>
      <c r="E17" s="145">
        <v>473</v>
      </c>
      <c r="F17" s="145">
        <v>282</v>
      </c>
      <c r="G17" s="145">
        <v>1713</v>
      </c>
      <c r="H17" s="65">
        <v>0.44074722708698189</v>
      </c>
      <c r="I17" s="90">
        <v>0.16462346760070051</v>
      </c>
      <c r="J17" s="89">
        <v>243</v>
      </c>
      <c r="K17" s="107">
        <v>890</v>
      </c>
      <c r="L17" s="107">
        <v>822</v>
      </c>
      <c r="M17" s="29">
        <v>1712</v>
      </c>
      <c r="N17" s="30">
        <v>0.51985981308411211</v>
      </c>
      <c r="O17" s="30">
        <v>0.48014018691588783</v>
      </c>
      <c r="P17" s="31">
        <v>163</v>
      </c>
      <c r="Q17" s="31">
        <v>388</v>
      </c>
      <c r="R17" s="31">
        <v>698</v>
      </c>
      <c r="S17" s="110">
        <v>296</v>
      </c>
      <c r="T17" s="110">
        <v>167</v>
      </c>
      <c r="U17" s="31">
        <v>1712</v>
      </c>
      <c r="V17" s="32">
        <v>79</v>
      </c>
      <c r="W17" s="114">
        <v>197</v>
      </c>
      <c r="X17" s="32">
        <v>379</v>
      </c>
      <c r="Y17" s="32">
        <v>157</v>
      </c>
      <c r="Z17" s="32">
        <v>78</v>
      </c>
      <c r="AA17" s="32">
        <v>84</v>
      </c>
      <c r="AB17" s="32">
        <v>191</v>
      </c>
      <c r="AC17" s="32">
        <v>318</v>
      </c>
      <c r="AD17" s="32">
        <v>139</v>
      </c>
      <c r="AE17" s="32">
        <v>89</v>
      </c>
      <c r="AF17" s="32">
        <v>1711</v>
      </c>
      <c r="AG17" s="33">
        <v>12</v>
      </c>
      <c r="AH17" s="33">
        <v>6</v>
      </c>
      <c r="AI17" s="33">
        <v>24</v>
      </c>
      <c r="AJ17" s="33"/>
      <c r="AK17" s="33">
        <v>12</v>
      </c>
      <c r="AL17" s="116">
        <v>1658</v>
      </c>
      <c r="AM17" s="33">
        <v>1713</v>
      </c>
      <c r="AN17" s="121">
        <v>20</v>
      </c>
      <c r="AO17" s="121">
        <v>1693</v>
      </c>
      <c r="AP17" s="34">
        <v>1713</v>
      </c>
      <c r="AQ17" s="27">
        <v>948</v>
      </c>
      <c r="AR17" s="27">
        <v>6115</v>
      </c>
      <c r="AS17" s="28">
        <v>0.15502861815208505</v>
      </c>
      <c r="AT17" s="35">
        <v>200</v>
      </c>
      <c r="AU17" s="35">
        <v>6201</v>
      </c>
      <c r="AV17" s="36">
        <v>3.2252862441541685E-2</v>
      </c>
      <c r="AW17" s="37">
        <v>943</v>
      </c>
      <c r="AX17" s="37">
        <v>6115</v>
      </c>
      <c r="AY17" s="38">
        <v>0.15421095666394113</v>
      </c>
      <c r="AZ17" s="39">
        <v>43</v>
      </c>
      <c r="BA17" s="39">
        <v>6201</v>
      </c>
      <c r="BB17" s="40">
        <v>6.9343654249314629E-3</v>
      </c>
    </row>
    <row r="18" spans="1:62" s="41" customFormat="1" x14ac:dyDescent="0.25">
      <c r="A18" s="42" t="s">
        <v>14</v>
      </c>
      <c r="B18" s="43" t="s">
        <v>133</v>
      </c>
      <c r="C18" s="89">
        <v>9471</v>
      </c>
      <c r="D18" s="145">
        <v>23250</v>
      </c>
      <c r="E18" s="145">
        <v>25760</v>
      </c>
      <c r="F18" s="145">
        <v>24595</v>
      </c>
      <c r="G18" s="145">
        <v>101124</v>
      </c>
      <c r="H18" s="65">
        <v>0.49795300818796723</v>
      </c>
      <c r="I18" s="90">
        <v>0.2432162493572248</v>
      </c>
      <c r="J18" s="89">
        <v>18048</v>
      </c>
      <c r="K18" s="107">
        <v>53566</v>
      </c>
      <c r="L18" s="107">
        <v>47559</v>
      </c>
      <c r="M18" s="29">
        <v>101125</v>
      </c>
      <c r="N18" s="30">
        <v>0.52970086526576021</v>
      </c>
      <c r="O18" s="30">
        <v>0.47029913473423979</v>
      </c>
      <c r="P18" s="31">
        <v>10321</v>
      </c>
      <c r="Q18" s="31">
        <v>29793</v>
      </c>
      <c r="R18" s="31">
        <v>39894</v>
      </c>
      <c r="S18" s="110">
        <v>14949</v>
      </c>
      <c r="T18" s="110">
        <v>6167</v>
      </c>
      <c r="U18" s="31">
        <v>101124</v>
      </c>
      <c r="V18" s="32">
        <v>5881</v>
      </c>
      <c r="W18" s="114">
        <v>15828</v>
      </c>
      <c r="X18" s="32">
        <v>21003</v>
      </c>
      <c r="Y18" s="32">
        <v>7842</v>
      </c>
      <c r="Z18" s="32">
        <v>3011</v>
      </c>
      <c r="AA18" s="32">
        <v>4440</v>
      </c>
      <c r="AB18" s="32">
        <v>13965</v>
      </c>
      <c r="AC18" s="32">
        <v>18890</v>
      </c>
      <c r="AD18" s="32">
        <v>7107</v>
      </c>
      <c r="AE18" s="32">
        <v>3156</v>
      </c>
      <c r="AF18" s="32">
        <v>101123</v>
      </c>
      <c r="AG18" s="33">
        <v>512</v>
      </c>
      <c r="AH18" s="33">
        <v>3629</v>
      </c>
      <c r="AI18" s="33">
        <v>10131</v>
      </c>
      <c r="AJ18" s="33">
        <v>124</v>
      </c>
      <c r="AK18" s="33">
        <v>2475</v>
      </c>
      <c r="AL18" s="116">
        <v>84252</v>
      </c>
      <c r="AM18" s="33">
        <v>101123</v>
      </c>
      <c r="AN18" s="121">
        <v>4060</v>
      </c>
      <c r="AO18" s="121">
        <v>97064</v>
      </c>
      <c r="AP18" s="34">
        <v>101124</v>
      </c>
      <c r="AQ18" s="27">
        <v>13078</v>
      </c>
      <c r="AR18" s="27">
        <v>122804</v>
      </c>
      <c r="AS18" s="28">
        <v>0.10649490244617439</v>
      </c>
      <c r="AT18" s="35">
        <v>3936</v>
      </c>
      <c r="AU18" s="35">
        <v>123122</v>
      </c>
      <c r="AV18" s="36">
        <v>3.196829161319667E-2</v>
      </c>
      <c r="AW18" s="37">
        <v>23637</v>
      </c>
      <c r="AX18" s="37">
        <v>115111</v>
      </c>
      <c r="AY18" s="38">
        <v>0.20534093179626622</v>
      </c>
      <c r="AZ18" s="39">
        <v>11196</v>
      </c>
      <c r="BA18" s="39">
        <v>123122</v>
      </c>
      <c r="BB18" s="40">
        <v>9.0934195350952707E-2</v>
      </c>
    </row>
    <row r="19" spans="1:62" s="41" customFormat="1" x14ac:dyDescent="0.25">
      <c r="A19" s="42" t="s">
        <v>15</v>
      </c>
      <c r="B19" s="43" t="s">
        <v>199</v>
      </c>
      <c r="C19" s="89">
        <v>4938</v>
      </c>
      <c r="D19" s="145">
        <v>12330</v>
      </c>
      <c r="E19" s="145">
        <v>12554</v>
      </c>
      <c r="F19" s="145">
        <v>9064</v>
      </c>
      <c r="G19" s="145">
        <v>45691</v>
      </c>
      <c r="H19" s="65">
        <v>0.47313475301481694</v>
      </c>
      <c r="I19" s="90">
        <v>0.19837604779934778</v>
      </c>
      <c r="J19" s="89">
        <v>6805</v>
      </c>
      <c r="K19" s="107">
        <v>22252</v>
      </c>
      <c r="L19" s="107">
        <v>23440</v>
      </c>
      <c r="M19" s="29">
        <v>45692</v>
      </c>
      <c r="N19" s="30">
        <v>0.48699991245732294</v>
      </c>
      <c r="O19" s="30">
        <v>0.51300008754267701</v>
      </c>
      <c r="P19" s="31">
        <v>4084</v>
      </c>
      <c r="Q19" s="31">
        <v>12141</v>
      </c>
      <c r="R19" s="31">
        <v>18851</v>
      </c>
      <c r="S19" s="110">
        <v>7718</v>
      </c>
      <c r="T19" s="110">
        <v>2899</v>
      </c>
      <c r="U19" s="31">
        <v>45693</v>
      </c>
      <c r="V19" s="32">
        <v>2108</v>
      </c>
      <c r="W19" s="114">
        <v>5785</v>
      </c>
      <c r="X19" s="32">
        <v>9108</v>
      </c>
      <c r="Y19" s="32">
        <v>3832</v>
      </c>
      <c r="Z19" s="32">
        <v>1419</v>
      </c>
      <c r="AA19" s="32">
        <v>1975</v>
      </c>
      <c r="AB19" s="32">
        <v>6355</v>
      </c>
      <c r="AC19" s="32">
        <v>9744</v>
      </c>
      <c r="AD19" s="32">
        <v>3885</v>
      </c>
      <c r="AE19" s="32">
        <v>1480</v>
      </c>
      <c r="AF19" s="32">
        <v>45691</v>
      </c>
      <c r="AG19" s="33">
        <v>296</v>
      </c>
      <c r="AH19" s="33">
        <v>1010</v>
      </c>
      <c r="AI19" s="33">
        <v>2872</v>
      </c>
      <c r="AJ19" s="33">
        <v>138</v>
      </c>
      <c r="AK19" s="33">
        <v>940</v>
      </c>
      <c r="AL19" s="116">
        <v>40434</v>
      </c>
      <c r="AM19" s="33">
        <v>45690</v>
      </c>
      <c r="AN19" s="121">
        <v>3196</v>
      </c>
      <c r="AO19" s="121">
        <v>42495</v>
      </c>
      <c r="AP19" s="34">
        <v>45691</v>
      </c>
      <c r="AQ19" s="27">
        <v>7957</v>
      </c>
      <c r="AR19" s="27">
        <v>49338</v>
      </c>
      <c r="AS19" s="28">
        <v>0.16127528477035957</v>
      </c>
      <c r="AT19" s="35">
        <v>2476</v>
      </c>
      <c r="AU19" s="35">
        <v>51106</v>
      </c>
      <c r="AV19" s="36">
        <v>4.8448323093178883E-2</v>
      </c>
      <c r="AW19" s="37">
        <v>7953</v>
      </c>
      <c r="AX19" s="37">
        <v>48729</v>
      </c>
      <c r="AY19" s="38">
        <v>0.16320876685341379</v>
      </c>
      <c r="AZ19" s="39">
        <v>3957</v>
      </c>
      <c r="BA19" s="39">
        <v>51106</v>
      </c>
      <c r="BB19" s="40">
        <v>7.7427307948186128E-2</v>
      </c>
    </row>
    <row r="20" spans="1:62" s="41" customFormat="1" x14ac:dyDescent="0.25">
      <c r="A20" s="42" t="s">
        <v>16</v>
      </c>
      <c r="B20" s="43" t="s">
        <v>137</v>
      </c>
      <c r="C20" s="89">
        <v>1797</v>
      </c>
      <c r="D20" s="145">
        <v>4745</v>
      </c>
      <c r="E20" s="145">
        <v>4710</v>
      </c>
      <c r="F20" s="145">
        <v>2887</v>
      </c>
      <c r="G20" s="145">
        <v>16819</v>
      </c>
      <c r="H20" s="65">
        <v>0.45169153933051903</v>
      </c>
      <c r="I20" s="90">
        <v>0.17165110886497414</v>
      </c>
      <c r="J20" s="89">
        <v>2680</v>
      </c>
      <c r="K20" s="107">
        <v>9161</v>
      </c>
      <c r="L20" s="107">
        <v>7658</v>
      </c>
      <c r="M20" s="29">
        <v>16819</v>
      </c>
      <c r="N20" s="30">
        <v>0.54468161008383376</v>
      </c>
      <c r="O20" s="30">
        <v>0.45531838991616624</v>
      </c>
      <c r="P20" s="31">
        <v>1647</v>
      </c>
      <c r="Q20" s="31">
        <v>4414</v>
      </c>
      <c r="R20" s="31">
        <v>6816</v>
      </c>
      <c r="S20" s="110">
        <v>2794</v>
      </c>
      <c r="T20" s="110">
        <v>1147</v>
      </c>
      <c r="U20" s="31">
        <v>16818</v>
      </c>
      <c r="V20" s="32">
        <v>893</v>
      </c>
      <c r="W20" s="114">
        <v>2363</v>
      </c>
      <c r="X20" s="32">
        <v>3755</v>
      </c>
      <c r="Y20" s="32">
        <v>1540</v>
      </c>
      <c r="Z20" s="32">
        <v>610</v>
      </c>
      <c r="AA20" s="32">
        <v>754</v>
      </c>
      <c r="AB20" s="32">
        <v>2050</v>
      </c>
      <c r="AC20" s="32">
        <v>3061</v>
      </c>
      <c r="AD20" s="32">
        <v>1254</v>
      </c>
      <c r="AE20" s="32">
        <v>538</v>
      </c>
      <c r="AF20" s="32">
        <v>16818</v>
      </c>
      <c r="AG20" s="33">
        <v>82</v>
      </c>
      <c r="AH20" s="33">
        <v>159</v>
      </c>
      <c r="AI20" s="33">
        <v>1083</v>
      </c>
      <c r="AJ20" s="33">
        <v>14</v>
      </c>
      <c r="AK20" s="33">
        <v>290</v>
      </c>
      <c r="AL20" s="116">
        <v>15191</v>
      </c>
      <c r="AM20" s="33">
        <v>16819</v>
      </c>
      <c r="AN20" s="121">
        <v>422</v>
      </c>
      <c r="AO20" s="121">
        <v>16398</v>
      </c>
      <c r="AP20" s="34">
        <v>16820</v>
      </c>
      <c r="AQ20" s="27">
        <v>5285</v>
      </c>
      <c r="AR20" s="27">
        <v>24185</v>
      </c>
      <c r="AS20" s="28">
        <v>0.21852387843704776</v>
      </c>
      <c r="AT20" s="35">
        <v>1570</v>
      </c>
      <c r="AU20" s="35">
        <v>24384</v>
      </c>
      <c r="AV20" s="36">
        <v>6.4386482939632547E-2</v>
      </c>
      <c r="AW20" s="37">
        <v>4828</v>
      </c>
      <c r="AX20" s="37">
        <v>24095</v>
      </c>
      <c r="AY20" s="38">
        <v>0.20037352147748497</v>
      </c>
      <c r="AZ20" s="39">
        <v>528</v>
      </c>
      <c r="BA20" s="39">
        <v>24384</v>
      </c>
      <c r="BB20" s="40">
        <v>2.1653543307086614E-2</v>
      </c>
    </row>
    <row r="21" spans="1:62" s="41" customFormat="1" x14ac:dyDescent="0.25">
      <c r="A21" s="42" t="s">
        <v>17</v>
      </c>
      <c r="B21" s="43" t="s">
        <v>199</v>
      </c>
      <c r="C21" s="89">
        <v>160</v>
      </c>
      <c r="D21" s="145">
        <v>516</v>
      </c>
      <c r="E21" s="145">
        <v>522</v>
      </c>
      <c r="F21" s="145">
        <v>387</v>
      </c>
      <c r="G21" s="145">
        <v>1855</v>
      </c>
      <c r="H21" s="65">
        <v>0.4900269541778976</v>
      </c>
      <c r="I21" s="90">
        <v>0.20862533692722371</v>
      </c>
      <c r="J21" s="89">
        <v>270</v>
      </c>
      <c r="K21" s="107">
        <v>1032</v>
      </c>
      <c r="L21" s="107">
        <v>823</v>
      </c>
      <c r="M21" s="29">
        <v>1855</v>
      </c>
      <c r="N21" s="30">
        <v>0.55633423180592989</v>
      </c>
      <c r="O21" s="30">
        <v>0.44366576819407005</v>
      </c>
      <c r="P21" s="31">
        <v>182</v>
      </c>
      <c r="Q21" s="31">
        <v>461</v>
      </c>
      <c r="R21" s="31">
        <v>731</v>
      </c>
      <c r="S21" s="110">
        <v>324</v>
      </c>
      <c r="T21" s="110">
        <v>158</v>
      </c>
      <c r="U21" s="31">
        <v>1856</v>
      </c>
      <c r="V21" s="32">
        <v>102</v>
      </c>
      <c r="W21" s="114">
        <v>232</v>
      </c>
      <c r="X21" s="32">
        <v>428</v>
      </c>
      <c r="Y21" s="32">
        <v>182</v>
      </c>
      <c r="Z21" s="32">
        <v>88</v>
      </c>
      <c r="AA21" s="32">
        <v>81</v>
      </c>
      <c r="AB21" s="32">
        <v>230</v>
      </c>
      <c r="AC21" s="32">
        <v>302</v>
      </c>
      <c r="AD21" s="32">
        <v>142</v>
      </c>
      <c r="AE21" s="32">
        <v>70</v>
      </c>
      <c r="AF21" s="32">
        <v>1857</v>
      </c>
      <c r="AG21" s="33">
        <v>12</v>
      </c>
      <c r="AH21" s="33">
        <v>15</v>
      </c>
      <c r="AI21" s="33">
        <v>27</v>
      </c>
      <c r="AJ21" s="33"/>
      <c r="AK21" s="33">
        <v>18</v>
      </c>
      <c r="AL21" s="116">
        <v>1782</v>
      </c>
      <c r="AM21" s="33">
        <v>1855</v>
      </c>
      <c r="AN21" s="121">
        <v>49</v>
      </c>
      <c r="AO21" s="121">
        <v>1806</v>
      </c>
      <c r="AP21" s="34">
        <v>1855</v>
      </c>
      <c r="AQ21" s="27">
        <v>531</v>
      </c>
      <c r="AR21" s="27">
        <v>4922</v>
      </c>
      <c r="AS21" s="28">
        <v>0.10788297440065014</v>
      </c>
      <c r="AT21" s="35">
        <v>350</v>
      </c>
      <c r="AU21" s="35">
        <v>5010</v>
      </c>
      <c r="AV21" s="36">
        <v>6.9860279441117765E-2</v>
      </c>
      <c r="AW21" s="37">
        <v>721</v>
      </c>
      <c r="AX21" s="37">
        <v>4913</v>
      </c>
      <c r="AY21" s="38">
        <v>0.14675351109301851</v>
      </c>
      <c r="AZ21" s="39">
        <v>166</v>
      </c>
      <c r="BA21" s="39">
        <v>5010</v>
      </c>
      <c r="BB21" s="40">
        <v>3.3133732534930141E-2</v>
      </c>
    </row>
    <row r="22" spans="1:62" s="41" customFormat="1" x14ac:dyDescent="0.25">
      <c r="A22" s="42" t="s">
        <v>18</v>
      </c>
      <c r="B22" s="43" t="s">
        <v>133</v>
      </c>
      <c r="C22" s="89">
        <v>1616</v>
      </c>
      <c r="D22" s="145">
        <v>4209</v>
      </c>
      <c r="E22" s="145">
        <v>4085</v>
      </c>
      <c r="F22" s="145">
        <v>2918</v>
      </c>
      <c r="G22" s="145">
        <v>15373</v>
      </c>
      <c r="H22" s="65">
        <v>0.45553893189357964</v>
      </c>
      <c r="I22" s="90">
        <v>0.18981330904833149</v>
      </c>
      <c r="J22" s="89">
        <v>2545</v>
      </c>
      <c r="K22" s="107">
        <v>6738</v>
      </c>
      <c r="L22" s="107">
        <v>8634</v>
      </c>
      <c r="M22" s="29">
        <v>15372</v>
      </c>
      <c r="N22" s="30">
        <v>0.43832943013270881</v>
      </c>
      <c r="O22" s="30">
        <v>0.56167056986729114</v>
      </c>
      <c r="P22" s="31">
        <v>1563</v>
      </c>
      <c r="Q22" s="31">
        <v>4237</v>
      </c>
      <c r="R22" s="31">
        <v>6091</v>
      </c>
      <c r="S22" s="110">
        <v>2512</v>
      </c>
      <c r="T22" s="110">
        <v>968</v>
      </c>
      <c r="U22" s="31">
        <v>15371</v>
      </c>
      <c r="V22" s="32">
        <v>775</v>
      </c>
      <c r="W22" s="114">
        <v>1786</v>
      </c>
      <c r="X22" s="32">
        <v>2643</v>
      </c>
      <c r="Y22" s="32">
        <v>1093</v>
      </c>
      <c r="Z22" s="32">
        <v>442</v>
      </c>
      <c r="AA22" s="32">
        <v>788</v>
      </c>
      <c r="AB22" s="32">
        <v>2451</v>
      </c>
      <c r="AC22" s="32">
        <v>3449</v>
      </c>
      <c r="AD22" s="32">
        <v>1419</v>
      </c>
      <c r="AE22" s="32">
        <v>527</v>
      </c>
      <c r="AF22" s="32">
        <v>15373</v>
      </c>
      <c r="AG22" s="33">
        <v>74</v>
      </c>
      <c r="AH22" s="33">
        <v>213</v>
      </c>
      <c r="AI22" s="33">
        <v>1293</v>
      </c>
      <c r="AJ22" s="33">
        <v>18</v>
      </c>
      <c r="AK22" s="33">
        <v>288</v>
      </c>
      <c r="AL22" s="116">
        <v>13484</v>
      </c>
      <c r="AM22" s="33">
        <v>15370</v>
      </c>
      <c r="AN22" s="121">
        <v>545</v>
      </c>
      <c r="AO22" s="121">
        <v>14827</v>
      </c>
      <c r="AP22" s="34">
        <v>15372</v>
      </c>
      <c r="AQ22" s="27">
        <v>2896</v>
      </c>
      <c r="AR22" s="27">
        <v>25776</v>
      </c>
      <c r="AS22" s="28">
        <v>0.11235257603972688</v>
      </c>
      <c r="AT22" s="35">
        <v>1487</v>
      </c>
      <c r="AU22" s="35">
        <v>27711</v>
      </c>
      <c r="AV22" s="36">
        <v>5.3661001046515826E-2</v>
      </c>
      <c r="AW22" s="37">
        <v>1953</v>
      </c>
      <c r="AX22" s="37">
        <v>24522</v>
      </c>
      <c r="AY22" s="38">
        <v>7.9642769757768531E-2</v>
      </c>
      <c r="AZ22" s="39">
        <v>509</v>
      </c>
      <c r="BA22" s="39">
        <v>27711</v>
      </c>
      <c r="BB22" s="40">
        <v>1.8368157049547112E-2</v>
      </c>
    </row>
    <row r="23" spans="1:62" s="41" customFormat="1" x14ac:dyDescent="0.25">
      <c r="A23" s="42" t="s">
        <v>19</v>
      </c>
      <c r="B23" s="43" t="s">
        <v>133</v>
      </c>
      <c r="C23" s="89">
        <v>1752</v>
      </c>
      <c r="D23" s="145">
        <v>4621</v>
      </c>
      <c r="E23" s="145">
        <v>4580</v>
      </c>
      <c r="F23" s="145">
        <v>2929</v>
      </c>
      <c r="G23" s="145">
        <v>17045</v>
      </c>
      <c r="H23" s="65">
        <v>0.44053974772660603</v>
      </c>
      <c r="I23" s="90">
        <v>0.17183924904664125</v>
      </c>
      <c r="J23" s="89">
        <v>3163</v>
      </c>
      <c r="K23" s="107">
        <v>8774</v>
      </c>
      <c r="L23" s="107">
        <v>8271</v>
      </c>
      <c r="M23" s="29">
        <v>17045</v>
      </c>
      <c r="N23" s="30">
        <v>0.51475506013493688</v>
      </c>
      <c r="O23" s="30">
        <v>0.48524493986506306</v>
      </c>
      <c r="P23" s="31">
        <v>2099</v>
      </c>
      <c r="Q23" s="31">
        <v>4295</v>
      </c>
      <c r="R23" s="31">
        <v>6421</v>
      </c>
      <c r="S23" s="110">
        <v>2832</v>
      </c>
      <c r="T23" s="110">
        <v>1397</v>
      </c>
      <c r="U23" s="31">
        <v>17044</v>
      </c>
      <c r="V23" s="32">
        <v>1096</v>
      </c>
      <c r="W23" s="114">
        <v>2104</v>
      </c>
      <c r="X23" s="32">
        <v>3349</v>
      </c>
      <c r="Y23" s="32">
        <v>1518</v>
      </c>
      <c r="Z23" s="32">
        <v>706</v>
      </c>
      <c r="AA23" s="32">
        <v>1002</v>
      </c>
      <c r="AB23" s="32">
        <v>2191</v>
      </c>
      <c r="AC23" s="32">
        <v>3072</v>
      </c>
      <c r="AD23" s="32">
        <v>1314</v>
      </c>
      <c r="AE23" s="32">
        <v>691</v>
      </c>
      <c r="AF23" s="32">
        <v>17043</v>
      </c>
      <c r="AG23" s="33">
        <v>118</v>
      </c>
      <c r="AH23" s="33">
        <v>187</v>
      </c>
      <c r="AI23" s="33">
        <v>592</v>
      </c>
      <c r="AJ23" s="33">
        <v>20</v>
      </c>
      <c r="AK23" s="33">
        <v>330</v>
      </c>
      <c r="AL23" s="116">
        <v>15798</v>
      </c>
      <c r="AM23" s="33">
        <v>17045</v>
      </c>
      <c r="AN23" s="121">
        <v>692</v>
      </c>
      <c r="AO23" s="121">
        <v>16352</v>
      </c>
      <c r="AP23" s="34">
        <v>17044</v>
      </c>
      <c r="AQ23" s="27">
        <v>3473</v>
      </c>
      <c r="AR23" s="27">
        <v>23205</v>
      </c>
      <c r="AS23" s="28">
        <v>0.14966602025425554</v>
      </c>
      <c r="AT23" s="35">
        <v>1343</v>
      </c>
      <c r="AU23" s="35">
        <v>23343</v>
      </c>
      <c r="AV23" s="36">
        <v>5.7533307629696266E-2</v>
      </c>
      <c r="AW23" s="37">
        <v>2862</v>
      </c>
      <c r="AX23" s="37">
        <v>23205</v>
      </c>
      <c r="AY23" s="38">
        <v>0.1233354880413704</v>
      </c>
      <c r="AZ23" s="39">
        <v>1412</v>
      </c>
      <c r="BA23" s="39">
        <v>23343</v>
      </c>
      <c r="BB23" s="40">
        <v>6.0489225892130405E-2</v>
      </c>
    </row>
    <row r="24" spans="1:62" s="160" customFormat="1" x14ac:dyDescent="0.25">
      <c r="A24" s="161" t="s">
        <v>20</v>
      </c>
      <c r="B24" s="162" t="s">
        <v>136</v>
      </c>
      <c r="C24" s="89">
        <v>3932</v>
      </c>
      <c r="D24" s="145">
        <v>10567</v>
      </c>
      <c r="E24" s="145">
        <v>10290</v>
      </c>
      <c r="F24" s="145">
        <v>7629</v>
      </c>
      <c r="G24" s="145">
        <v>39485</v>
      </c>
      <c r="H24" s="65">
        <v>0.45381790553374701</v>
      </c>
      <c r="I24" s="90">
        <v>0.19321261238444978</v>
      </c>
      <c r="J24" s="89">
        <v>7067</v>
      </c>
      <c r="K24" s="107">
        <v>20568</v>
      </c>
      <c r="L24" s="107">
        <v>18917</v>
      </c>
      <c r="M24" s="29">
        <v>39485</v>
      </c>
      <c r="N24" s="30">
        <v>0.52090667342028618</v>
      </c>
      <c r="O24" s="30">
        <v>0.47909332657971382</v>
      </c>
      <c r="P24" s="31">
        <v>4329</v>
      </c>
      <c r="Q24" s="31">
        <v>10944</v>
      </c>
      <c r="R24" s="31">
        <v>15350</v>
      </c>
      <c r="S24" s="110">
        <v>6074</v>
      </c>
      <c r="T24" s="110">
        <v>2790</v>
      </c>
      <c r="U24" s="31">
        <v>39487</v>
      </c>
      <c r="V24" s="32">
        <v>2374</v>
      </c>
      <c r="W24" s="114">
        <v>5698</v>
      </c>
      <c r="X24" s="32">
        <v>7952</v>
      </c>
      <c r="Y24" s="32">
        <v>3166</v>
      </c>
      <c r="Z24" s="32">
        <v>1380</v>
      </c>
      <c r="AA24" s="32">
        <v>1955</v>
      </c>
      <c r="AB24" s="32">
        <v>5246</v>
      </c>
      <c r="AC24" s="32">
        <v>7398</v>
      </c>
      <c r="AD24" s="32">
        <v>2908</v>
      </c>
      <c r="AE24" s="32">
        <v>1410</v>
      </c>
      <c r="AF24" s="32">
        <v>39487</v>
      </c>
      <c r="AG24" s="33">
        <v>153</v>
      </c>
      <c r="AH24" s="33">
        <v>537</v>
      </c>
      <c r="AI24" s="33">
        <v>3307</v>
      </c>
      <c r="AJ24" s="33">
        <v>50</v>
      </c>
      <c r="AK24" s="33">
        <v>658</v>
      </c>
      <c r="AL24" s="116">
        <v>34780</v>
      </c>
      <c r="AM24" s="33">
        <v>39485</v>
      </c>
      <c r="AN24" s="121">
        <v>1055</v>
      </c>
      <c r="AO24" s="121">
        <v>38431</v>
      </c>
      <c r="AP24" s="34">
        <v>39486</v>
      </c>
      <c r="AQ24" s="27">
        <v>5436</v>
      </c>
      <c r="AR24" s="27">
        <v>50093</v>
      </c>
      <c r="AS24" s="28">
        <v>0.109</v>
      </c>
      <c r="AT24" s="35">
        <v>1876</v>
      </c>
      <c r="AU24" s="35">
        <v>50392</v>
      </c>
      <c r="AV24" s="36">
        <v>3.7228131449436416E-2</v>
      </c>
      <c r="AW24" s="37">
        <v>6852</v>
      </c>
      <c r="AX24" s="37">
        <v>48072</v>
      </c>
      <c r="AY24" s="38">
        <v>0.14253619570644033</v>
      </c>
      <c r="AZ24" s="39">
        <v>2353</v>
      </c>
      <c r="BA24" s="39">
        <v>50392</v>
      </c>
      <c r="BB24" s="40">
        <v>4.6693919669788857E-2</v>
      </c>
      <c r="BC24" s="163"/>
      <c r="BD24" s="163"/>
      <c r="BE24" s="163"/>
      <c r="BF24" s="163"/>
      <c r="BG24" s="163"/>
      <c r="BH24" s="163"/>
      <c r="BI24" s="163"/>
      <c r="BJ24" s="163"/>
    </row>
    <row r="25" spans="1:62" s="41" customFormat="1" x14ac:dyDescent="0.25">
      <c r="A25" s="42" t="s">
        <v>21</v>
      </c>
      <c r="B25" s="43" t="s">
        <v>135</v>
      </c>
      <c r="C25" s="89">
        <v>243</v>
      </c>
      <c r="D25" s="145">
        <v>728</v>
      </c>
      <c r="E25" s="145">
        <v>691</v>
      </c>
      <c r="F25" s="145">
        <v>527</v>
      </c>
      <c r="G25" s="145">
        <v>2568</v>
      </c>
      <c r="H25" s="65">
        <v>0.47429906542056077</v>
      </c>
      <c r="I25" s="90">
        <v>0.20521806853582555</v>
      </c>
      <c r="J25" s="89">
        <v>379</v>
      </c>
      <c r="K25" s="107">
        <v>1405</v>
      </c>
      <c r="L25" s="107">
        <v>1164</v>
      </c>
      <c r="M25" s="29">
        <v>2569</v>
      </c>
      <c r="N25" s="30">
        <v>0.5469054106656287</v>
      </c>
      <c r="O25" s="30">
        <v>0.45309458933437136</v>
      </c>
      <c r="P25" s="31">
        <v>245</v>
      </c>
      <c r="Q25" s="31">
        <v>621</v>
      </c>
      <c r="R25" s="31">
        <v>1031</v>
      </c>
      <c r="S25" s="110">
        <v>416</v>
      </c>
      <c r="T25" s="110">
        <v>255</v>
      </c>
      <c r="U25" s="31">
        <v>2568</v>
      </c>
      <c r="V25" s="32">
        <v>141</v>
      </c>
      <c r="W25" s="114">
        <v>335</v>
      </c>
      <c r="X25" s="32">
        <v>568</v>
      </c>
      <c r="Y25" s="32">
        <v>238</v>
      </c>
      <c r="Z25" s="32">
        <v>121</v>
      </c>
      <c r="AA25" s="32">
        <v>104</v>
      </c>
      <c r="AB25" s="32">
        <v>285</v>
      </c>
      <c r="AC25" s="32">
        <v>462</v>
      </c>
      <c r="AD25" s="32">
        <v>178</v>
      </c>
      <c r="AE25" s="32">
        <v>134</v>
      </c>
      <c r="AF25" s="32">
        <v>2566</v>
      </c>
      <c r="AG25" s="33">
        <v>8</v>
      </c>
      <c r="AH25" s="33">
        <v>24</v>
      </c>
      <c r="AI25" s="33">
        <v>73</v>
      </c>
      <c r="AJ25" s="33"/>
      <c r="AK25" s="33">
        <v>42</v>
      </c>
      <c r="AL25" s="116">
        <v>2418</v>
      </c>
      <c r="AM25" s="33">
        <v>2568</v>
      </c>
      <c r="AN25" s="121">
        <v>90</v>
      </c>
      <c r="AO25" s="121">
        <v>2478</v>
      </c>
      <c r="AP25" s="34">
        <v>2568</v>
      </c>
      <c r="AQ25" s="27">
        <v>578</v>
      </c>
      <c r="AR25" s="27">
        <v>4734</v>
      </c>
      <c r="AS25" s="28">
        <v>0.12209547950992818</v>
      </c>
      <c r="AT25" s="35">
        <v>185</v>
      </c>
      <c r="AU25" s="35">
        <v>4756</v>
      </c>
      <c r="AV25" s="36">
        <v>3.8898233809924306E-2</v>
      </c>
      <c r="AW25" s="37">
        <v>354</v>
      </c>
      <c r="AX25" s="37">
        <v>4734</v>
      </c>
      <c r="AY25" s="38">
        <v>7.477820025348543E-2</v>
      </c>
      <c r="AZ25" s="39">
        <v>75</v>
      </c>
      <c r="BA25" s="39">
        <v>4756</v>
      </c>
      <c r="BB25" s="40">
        <v>1.5769554247266612E-2</v>
      </c>
    </row>
    <row r="26" spans="1:62" s="41" customFormat="1" x14ac:dyDescent="0.25">
      <c r="A26" s="42" t="s">
        <v>22</v>
      </c>
      <c r="B26" s="43" t="s">
        <v>137</v>
      </c>
      <c r="C26" s="89">
        <v>152</v>
      </c>
      <c r="D26" s="145">
        <v>400</v>
      </c>
      <c r="E26" s="145">
        <v>364</v>
      </c>
      <c r="F26" s="145">
        <v>206</v>
      </c>
      <c r="G26" s="145">
        <v>1339</v>
      </c>
      <c r="H26" s="65">
        <v>0.4256908140403286</v>
      </c>
      <c r="I26" s="90">
        <v>0.15384615384615385</v>
      </c>
      <c r="J26" s="89">
        <v>217</v>
      </c>
      <c r="K26" s="107">
        <v>817</v>
      </c>
      <c r="L26" s="107">
        <v>522</v>
      </c>
      <c r="M26" s="29">
        <v>1339</v>
      </c>
      <c r="N26" s="30">
        <v>0.61015683345780436</v>
      </c>
      <c r="O26" s="30">
        <v>0.3898431665421957</v>
      </c>
      <c r="P26" s="31">
        <v>146</v>
      </c>
      <c r="Q26" s="31">
        <v>308</v>
      </c>
      <c r="R26" s="31">
        <v>546</v>
      </c>
      <c r="S26" s="110">
        <v>217</v>
      </c>
      <c r="T26" s="110">
        <v>123</v>
      </c>
      <c r="U26" s="31">
        <v>1340</v>
      </c>
      <c r="V26" s="32">
        <v>82</v>
      </c>
      <c r="W26" s="114">
        <v>180</v>
      </c>
      <c r="X26" s="32">
        <v>354</v>
      </c>
      <c r="Y26" s="32">
        <v>131</v>
      </c>
      <c r="Z26" s="32">
        <v>70</v>
      </c>
      <c r="AA26" s="32">
        <v>64</v>
      </c>
      <c r="AB26" s="32">
        <v>127</v>
      </c>
      <c r="AC26" s="32">
        <v>192</v>
      </c>
      <c r="AD26" s="32">
        <v>86</v>
      </c>
      <c r="AE26" s="32">
        <v>53</v>
      </c>
      <c r="AF26" s="32">
        <v>1339</v>
      </c>
      <c r="AG26" s="33">
        <v>12</v>
      </c>
      <c r="AH26" s="33">
        <v>5</v>
      </c>
      <c r="AI26" s="33">
        <v>24</v>
      </c>
      <c r="AJ26" s="33">
        <v>0</v>
      </c>
      <c r="AK26" s="33">
        <v>18</v>
      </c>
      <c r="AL26" s="116">
        <v>1279</v>
      </c>
      <c r="AM26" s="33">
        <v>1338</v>
      </c>
      <c r="AN26" s="121">
        <v>40</v>
      </c>
      <c r="AO26" s="121">
        <v>1299</v>
      </c>
      <c r="AP26" s="34">
        <v>1339</v>
      </c>
      <c r="AQ26" s="27">
        <v>723</v>
      </c>
      <c r="AR26" s="27">
        <v>3048</v>
      </c>
      <c r="AS26" s="28">
        <v>0.23720472440944881</v>
      </c>
      <c r="AT26" s="35">
        <v>260</v>
      </c>
      <c r="AU26" s="35">
        <v>3053</v>
      </c>
      <c r="AV26" s="36">
        <v>8.5162135604323619E-2</v>
      </c>
      <c r="AW26" s="37">
        <v>544</v>
      </c>
      <c r="AX26" s="37">
        <v>3062</v>
      </c>
      <c r="AY26" s="38">
        <v>0.17766165904637493</v>
      </c>
      <c r="AZ26" s="39">
        <v>38</v>
      </c>
      <c r="BA26" s="39">
        <v>3053</v>
      </c>
      <c r="BB26" s="40">
        <v>1.2446773665247298E-2</v>
      </c>
    </row>
    <row r="27" spans="1:62" s="41" customFormat="1" x14ac:dyDescent="0.25">
      <c r="A27" s="42" t="s">
        <v>23</v>
      </c>
      <c r="B27" s="43" t="s">
        <v>149</v>
      </c>
      <c r="C27" s="89">
        <v>3201</v>
      </c>
      <c r="D27" s="145">
        <v>7654</v>
      </c>
      <c r="E27" s="145">
        <v>7720</v>
      </c>
      <c r="F27" s="145">
        <v>5402</v>
      </c>
      <c r="G27" s="145">
        <v>29619</v>
      </c>
      <c r="H27" s="65">
        <v>0.4430264357338195</v>
      </c>
      <c r="I27" s="90">
        <v>0.18238292987609306</v>
      </c>
      <c r="J27" s="89">
        <v>5642</v>
      </c>
      <c r="K27" s="107">
        <v>14963</v>
      </c>
      <c r="L27" s="107">
        <v>14656</v>
      </c>
      <c r="M27" s="29">
        <v>29619</v>
      </c>
      <c r="N27" s="30">
        <v>0.50518248421621259</v>
      </c>
      <c r="O27" s="30">
        <v>0.49481751578378741</v>
      </c>
      <c r="P27" s="31">
        <v>3725</v>
      </c>
      <c r="Q27" s="31">
        <v>7662</v>
      </c>
      <c r="R27" s="31">
        <v>11478</v>
      </c>
      <c r="S27" s="110">
        <v>4512</v>
      </c>
      <c r="T27" s="110">
        <v>2241</v>
      </c>
      <c r="U27" s="31">
        <v>29618</v>
      </c>
      <c r="V27" s="32">
        <v>1889</v>
      </c>
      <c r="W27" s="114">
        <v>3646</v>
      </c>
      <c r="X27" s="32">
        <v>5938</v>
      </c>
      <c r="Y27" s="32">
        <v>2371</v>
      </c>
      <c r="Z27" s="32">
        <v>1118</v>
      </c>
      <c r="AA27" s="32">
        <v>1836</v>
      </c>
      <c r="AB27" s="32">
        <v>4016</v>
      </c>
      <c r="AC27" s="32">
        <v>5540</v>
      </c>
      <c r="AD27" s="32">
        <v>2140</v>
      </c>
      <c r="AE27" s="32">
        <v>1122</v>
      </c>
      <c r="AF27" s="32">
        <v>29616</v>
      </c>
      <c r="AG27" s="33">
        <v>210</v>
      </c>
      <c r="AH27" s="33">
        <v>492</v>
      </c>
      <c r="AI27" s="33">
        <v>2840</v>
      </c>
      <c r="AJ27" s="33">
        <v>51</v>
      </c>
      <c r="AK27" s="33">
        <v>673</v>
      </c>
      <c r="AL27" s="116">
        <v>25352</v>
      </c>
      <c r="AM27" s="33">
        <v>29618</v>
      </c>
      <c r="AN27" s="121">
        <v>1869</v>
      </c>
      <c r="AO27" s="121">
        <v>27750</v>
      </c>
      <c r="AP27" s="34">
        <v>29619</v>
      </c>
      <c r="AQ27" s="27">
        <v>6724</v>
      </c>
      <c r="AR27" s="27">
        <v>63706</v>
      </c>
      <c r="AS27" s="28">
        <v>0.10554735817662386</v>
      </c>
      <c r="AT27" s="35">
        <v>3860</v>
      </c>
      <c r="AU27" s="35">
        <v>63924</v>
      </c>
      <c r="AV27" s="36">
        <v>6.038420624491584E-2</v>
      </c>
      <c r="AW27" s="37">
        <v>4077</v>
      </c>
      <c r="AX27" s="37">
        <v>63675</v>
      </c>
      <c r="AY27" s="38">
        <v>6.402826855123675E-2</v>
      </c>
      <c r="AZ27" s="39">
        <v>2319</v>
      </c>
      <c r="BA27" s="39">
        <v>63924</v>
      </c>
      <c r="BB27" s="40">
        <v>3.6277454477191662E-2</v>
      </c>
    </row>
    <row r="28" spans="1:62" s="41" customFormat="1" x14ac:dyDescent="0.25">
      <c r="A28" s="42" t="s">
        <v>24</v>
      </c>
      <c r="B28" s="43" t="s">
        <v>135</v>
      </c>
      <c r="C28" s="89">
        <v>318</v>
      </c>
      <c r="D28" s="145">
        <v>922</v>
      </c>
      <c r="E28" s="145">
        <v>862</v>
      </c>
      <c r="F28" s="145">
        <v>534</v>
      </c>
      <c r="G28" s="145">
        <v>3110</v>
      </c>
      <c r="H28" s="65">
        <v>0.44887459807073954</v>
      </c>
      <c r="I28" s="90">
        <v>0.17170418006430868</v>
      </c>
      <c r="J28" s="89">
        <v>474</v>
      </c>
      <c r="K28" s="107">
        <v>1752</v>
      </c>
      <c r="L28" s="107">
        <v>1358</v>
      </c>
      <c r="M28" s="29">
        <v>3110</v>
      </c>
      <c r="N28" s="30">
        <v>0.56334405144694533</v>
      </c>
      <c r="O28" s="30">
        <v>0.43665594855305467</v>
      </c>
      <c r="P28" s="31">
        <v>319</v>
      </c>
      <c r="Q28" s="31">
        <v>714</v>
      </c>
      <c r="R28" s="31">
        <v>1254</v>
      </c>
      <c r="S28" s="110">
        <v>573</v>
      </c>
      <c r="T28" s="110">
        <v>248</v>
      </c>
      <c r="U28" s="31">
        <v>3108</v>
      </c>
      <c r="V28" s="32">
        <v>177</v>
      </c>
      <c r="W28" s="114">
        <v>388</v>
      </c>
      <c r="X28" s="32">
        <v>731</v>
      </c>
      <c r="Y28" s="32">
        <v>322</v>
      </c>
      <c r="Z28" s="32">
        <v>133</v>
      </c>
      <c r="AA28" s="32">
        <v>142</v>
      </c>
      <c r="AB28" s="32">
        <v>327</v>
      </c>
      <c r="AC28" s="32">
        <v>523</v>
      </c>
      <c r="AD28" s="32">
        <v>250</v>
      </c>
      <c r="AE28" s="32">
        <v>115</v>
      </c>
      <c r="AF28" s="32">
        <v>3108</v>
      </c>
      <c r="AG28" s="33">
        <v>20</v>
      </c>
      <c r="AH28" s="33">
        <v>30</v>
      </c>
      <c r="AI28" s="33">
        <v>44</v>
      </c>
      <c r="AJ28" s="33"/>
      <c r="AK28" s="33">
        <v>60</v>
      </c>
      <c r="AL28" s="116">
        <v>2954</v>
      </c>
      <c r="AM28" s="33">
        <v>3109</v>
      </c>
      <c r="AN28" s="121">
        <v>77</v>
      </c>
      <c r="AO28" s="121">
        <v>3032</v>
      </c>
      <c r="AP28" s="34">
        <v>3109</v>
      </c>
      <c r="AQ28" s="27">
        <v>1729</v>
      </c>
      <c r="AR28" s="27">
        <v>7411</v>
      </c>
      <c r="AS28" s="28">
        <v>0.23330184860342734</v>
      </c>
      <c r="AT28" s="35">
        <v>426</v>
      </c>
      <c r="AU28" s="35">
        <v>7501</v>
      </c>
      <c r="AV28" s="36">
        <v>5.6792427676309827E-2</v>
      </c>
      <c r="AW28" s="37">
        <v>1468</v>
      </c>
      <c r="AX28" s="37">
        <v>7419</v>
      </c>
      <c r="AY28" s="38">
        <v>0.19787033292896616</v>
      </c>
      <c r="AZ28" s="39">
        <v>154</v>
      </c>
      <c r="BA28" s="39">
        <v>7501</v>
      </c>
      <c r="BB28" s="40">
        <v>2.0530595920543928E-2</v>
      </c>
    </row>
    <row r="29" spans="1:62" s="41" customFormat="1" x14ac:dyDescent="0.25">
      <c r="A29" s="42" t="s">
        <v>25</v>
      </c>
      <c r="B29" s="43" t="s">
        <v>135</v>
      </c>
      <c r="C29" s="89">
        <v>150</v>
      </c>
      <c r="D29" s="145">
        <v>495</v>
      </c>
      <c r="E29" s="145">
        <v>447</v>
      </c>
      <c r="F29" s="145">
        <v>324</v>
      </c>
      <c r="G29" s="145">
        <v>1662</v>
      </c>
      <c r="H29" s="65">
        <v>0.46389891696750901</v>
      </c>
      <c r="I29" s="90">
        <v>0.19494584837545126</v>
      </c>
      <c r="J29" s="89">
        <v>246</v>
      </c>
      <c r="K29" s="107">
        <v>814</v>
      </c>
      <c r="L29" s="107">
        <v>848</v>
      </c>
      <c r="M29" s="29">
        <v>1662</v>
      </c>
      <c r="N29" s="30">
        <v>0.48977135980746089</v>
      </c>
      <c r="O29" s="30">
        <v>0.51022864019253911</v>
      </c>
      <c r="P29" s="31">
        <v>163</v>
      </c>
      <c r="Q29" s="31">
        <v>392</v>
      </c>
      <c r="R29" s="31">
        <v>633</v>
      </c>
      <c r="S29" s="110">
        <v>288</v>
      </c>
      <c r="T29" s="110">
        <v>190</v>
      </c>
      <c r="U29" s="31">
        <v>1666</v>
      </c>
      <c r="V29" s="32">
        <v>87</v>
      </c>
      <c r="W29" s="114">
        <v>182</v>
      </c>
      <c r="X29" s="32">
        <v>295</v>
      </c>
      <c r="Y29" s="32">
        <v>139</v>
      </c>
      <c r="Z29" s="32">
        <v>112</v>
      </c>
      <c r="AA29" s="32">
        <v>76</v>
      </c>
      <c r="AB29" s="32">
        <v>209</v>
      </c>
      <c r="AC29" s="32">
        <v>338</v>
      </c>
      <c r="AD29" s="32">
        <v>148</v>
      </c>
      <c r="AE29" s="32">
        <v>77</v>
      </c>
      <c r="AF29" s="32">
        <v>1663</v>
      </c>
      <c r="AG29" s="33">
        <v>6</v>
      </c>
      <c r="AH29" s="33">
        <v>8</v>
      </c>
      <c r="AI29" s="33">
        <v>54</v>
      </c>
      <c r="AJ29" s="33"/>
      <c r="AK29" s="33">
        <v>14</v>
      </c>
      <c r="AL29" s="116">
        <v>1580</v>
      </c>
      <c r="AM29" s="33">
        <v>1662</v>
      </c>
      <c r="AN29" s="121">
        <v>38</v>
      </c>
      <c r="AO29" s="121">
        <v>1624</v>
      </c>
      <c r="AP29" s="34">
        <v>1662</v>
      </c>
      <c r="AQ29" s="27">
        <v>568</v>
      </c>
      <c r="AR29" s="27">
        <v>3776</v>
      </c>
      <c r="AS29" s="28">
        <v>0.15042372881355931</v>
      </c>
      <c r="AT29" s="35">
        <v>185</v>
      </c>
      <c r="AU29" s="35">
        <v>3898</v>
      </c>
      <c r="AV29" s="36">
        <v>4.7460236018471012E-2</v>
      </c>
      <c r="AW29" s="37">
        <v>407</v>
      </c>
      <c r="AX29" s="37">
        <v>3776</v>
      </c>
      <c r="AY29" s="38">
        <v>0.10778601694915255</v>
      </c>
      <c r="AZ29" s="39">
        <v>123</v>
      </c>
      <c r="BA29" s="39">
        <v>3898</v>
      </c>
      <c r="BB29" s="40">
        <v>3.1554643406875318E-2</v>
      </c>
    </row>
    <row r="30" spans="1:62" s="41" customFormat="1" x14ac:dyDescent="0.25">
      <c r="A30" s="42" t="s">
        <v>26</v>
      </c>
      <c r="B30" s="43" t="s">
        <v>138</v>
      </c>
      <c r="C30" s="89">
        <v>2012</v>
      </c>
      <c r="D30" s="145">
        <v>5239</v>
      </c>
      <c r="E30" s="145">
        <v>5139</v>
      </c>
      <c r="F30" s="145">
        <v>3593</v>
      </c>
      <c r="G30" s="145">
        <v>19916</v>
      </c>
      <c r="H30" s="65">
        <v>0.43844145410725044</v>
      </c>
      <c r="I30" s="90">
        <v>0.18040771239204659</v>
      </c>
      <c r="J30" s="89">
        <v>3933</v>
      </c>
      <c r="K30" s="107">
        <v>9496</v>
      </c>
      <c r="L30" s="107">
        <v>10420</v>
      </c>
      <c r="M30" s="29">
        <v>19916</v>
      </c>
      <c r="N30" s="30">
        <v>0.47680257079734889</v>
      </c>
      <c r="O30" s="30">
        <v>0.52319742920265111</v>
      </c>
      <c r="P30" s="31">
        <v>2571</v>
      </c>
      <c r="Q30" s="31">
        <v>5306</v>
      </c>
      <c r="R30" s="31">
        <v>7805</v>
      </c>
      <c r="S30" s="110">
        <v>2842</v>
      </c>
      <c r="T30" s="110">
        <v>1392</v>
      </c>
      <c r="U30" s="31">
        <v>19916</v>
      </c>
      <c r="V30" s="32">
        <v>1252</v>
      </c>
      <c r="W30" s="114">
        <v>2404</v>
      </c>
      <c r="X30" s="32">
        <v>3766</v>
      </c>
      <c r="Y30" s="32">
        <v>1398</v>
      </c>
      <c r="Z30" s="32">
        <v>676</v>
      </c>
      <c r="AA30" s="32">
        <v>1318</v>
      </c>
      <c r="AB30" s="32">
        <v>2902</v>
      </c>
      <c r="AC30" s="32">
        <v>4040</v>
      </c>
      <c r="AD30" s="32">
        <v>1444</v>
      </c>
      <c r="AE30" s="32">
        <v>716</v>
      </c>
      <c r="AF30" s="32">
        <v>19916</v>
      </c>
      <c r="AG30" s="33">
        <v>165</v>
      </c>
      <c r="AH30" s="33">
        <v>320</v>
      </c>
      <c r="AI30" s="33">
        <v>492</v>
      </c>
      <c r="AJ30" s="33">
        <v>26</v>
      </c>
      <c r="AK30" s="33">
        <v>396</v>
      </c>
      <c r="AL30" s="116">
        <v>18518</v>
      </c>
      <c r="AM30" s="33">
        <v>19917</v>
      </c>
      <c r="AN30" s="121">
        <v>907</v>
      </c>
      <c r="AO30" s="121">
        <v>19010</v>
      </c>
      <c r="AP30" s="34">
        <v>19917</v>
      </c>
      <c r="AQ30" s="27">
        <v>5550</v>
      </c>
      <c r="AR30" s="27">
        <v>52370</v>
      </c>
      <c r="AS30" s="28">
        <v>0.10597670421997327</v>
      </c>
      <c r="AT30" s="35">
        <v>3149</v>
      </c>
      <c r="AU30" s="35">
        <v>52537</v>
      </c>
      <c r="AV30" s="36">
        <v>5.9938709861621337E-2</v>
      </c>
      <c r="AW30" s="37">
        <v>4138</v>
      </c>
      <c r="AX30" s="37">
        <v>52465</v>
      </c>
      <c r="AY30" s="38">
        <v>7.8871628704850857E-2</v>
      </c>
      <c r="AZ30" s="39">
        <v>2584</v>
      </c>
      <c r="BA30" s="39">
        <v>52537</v>
      </c>
      <c r="BB30" s="40">
        <v>4.9184384338656566E-2</v>
      </c>
    </row>
    <row r="31" spans="1:62" s="41" customFormat="1" x14ac:dyDescent="0.25">
      <c r="A31" s="42" t="s">
        <v>27</v>
      </c>
      <c r="B31" s="43" t="s">
        <v>199</v>
      </c>
      <c r="C31" s="89">
        <v>122</v>
      </c>
      <c r="D31" s="145">
        <v>429</v>
      </c>
      <c r="E31" s="145">
        <v>396</v>
      </c>
      <c r="F31" s="145">
        <v>270</v>
      </c>
      <c r="G31" s="145">
        <v>1434</v>
      </c>
      <c r="H31" s="65">
        <v>0.46443514644351463</v>
      </c>
      <c r="I31" s="90">
        <v>0.18828451882845187</v>
      </c>
      <c r="J31" s="89">
        <v>217</v>
      </c>
      <c r="K31" s="107">
        <v>766</v>
      </c>
      <c r="L31" s="107">
        <v>668</v>
      </c>
      <c r="M31" s="29">
        <v>1434</v>
      </c>
      <c r="N31" s="30">
        <v>0.53417015341701535</v>
      </c>
      <c r="O31" s="30">
        <v>0.46582984658298465</v>
      </c>
      <c r="P31" s="31">
        <v>145</v>
      </c>
      <c r="Q31" s="31">
        <v>312</v>
      </c>
      <c r="R31" s="31">
        <v>515</v>
      </c>
      <c r="S31" s="110">
        <v>294</v>
      </c>
      <c r="T31" s="110">
        <v>169</v>
      </c>
      <c r="U31" s="31">
        <v>1435</v>
      </c>
      <c r="V31" s="32">
        <v>75</v>
      </c>
      <c r="W31" s="114">
        <v>157</v>
      </c>
      <c r="X31" s="32">
        <v>274</v>
      </c>
      <c r="Y31" s="32">
        <v>167</v>
      </c>
      <c r="Z31" s="32">
        <v>95</v>
      </c>
      <c r="AA31" s="32">
        <v>71</v>
      </c>
      <c r="AB31" s="32">
        <v>154</v>
      </c>
      <c r="AC31" s="32">
        <v>241</v>
      </c>
      <c r="AD31" s="32">
        <v>127</v>
      </c>
      <c r="AE31" s="32">
        <v>73</v>
      </c>
      <c r="AF31" s="32">
        <v>1434</v>
      </c>
      <c r="AG31" s="33">
        <v>3</v>
      </c>
      <c r="AH31" s="33">
        <v>8</v>
      </c>
      <c r="AI31" s="33">
        <v>20</v>
      </c>
      <c r="AJ31" s="33"/>
      <c r="AK31" s="33">
        <v>14</v>
      </c>
      <c r="AL31" s="116">
        <v>1386</v>
      </c>
      <c r="AM31" s="33">
        <v>1434</v>
      </c>
      <c r="AN31" s="121">
        <v>38</v>
      </c>
      <c r="AO31" s="121">
        <v>1396</v>
      </c>
      <c r="AP31" s="34">
        <v>1434</v>
      </c>
      <c r="AQ31" s="27">
        <v>424</v>
      </c>
      <c r="AR31" s="27">
        <v>3614</v>
      </c>
      <c r="AS31" s="28">
        <v>0.11732152739346983</v>
      </c>
      <c r="AT31" s="35">
        <v>158</v>
      </c>
      <c r="AU31" s="35">
        <v>3668</v>
      </c>
      <c r="AV31" s="36">
        <v>4.3075245365321702E-2</v>
      </c>
      <c r="AW31" s="37">
        <v>336</v>
      </c>
      <c r="AX31" s="37">
        <v>3614</v>
      </c>
      <c r="AY31" s="38">
        <v>9.2971776425013836E-2</v>
      </c>
      <c r="AZ31" s="39">
        <v>88</v>
      </c>
      <c r="BA31" s="39">
        <v>3668</v>
      </c>
      <c r="BB31" s="40">
        <v>2.3991275899672846E-2</v>
      </c>
    </row>
    <row r="32" spans="1:62" s="41" customFormat="1" x14ac:dyDescent="0.25">
      <c r="A32" s="42" t="s">
        <v>28</v>
      </c>
      <c r="B32" s="43" t="s">
        <v>149</v>
      </c>
      <c r="C32" s="89">
        <v>12725</v>
      </c>
      <c r="D32" s="145">
        <v>28995</v>
      </c>
      <c r="E32" s="145">
        <v>31490</v>
      </c>
      <c r="F32" s="145">
        <v>23960</v>
      </c>
      <c r="G32" s="145">
        <v>116564</v>
      </c>
      <c r="H32" s="65">
        <v>0.47570433409972201</v>
      </c>
      <c r="I32" s="90">
        <v>0.20555231460828385</v>
      </c>
      <c r="J32" s="89">
        <v>19394</v>
      </c>
      <c r="K32" s="107">
        <v>55764</v>
      </c>
      <c r="L32" s="107">
        <v>60802</v>
      </c>
      <c r="M32" s="29">
        <v>116566</v>
      </c>
      <c r="N32" s="30">
        <v>0.47838992502101813</v>
      </c>
      <c r="O32" s="30">
        <v>0.52161007497898182</v>
      </c>
      <c r="P32" s="31">
        <v>12398</v>
      </c>
      <c r="Q32" s="31">
        <v>31923</v>
      </c>
      <c r="R32" s="31">
        <v>46948</v>
      </c>
      <c r="S32" s="110">
        <v>17959</v>
      </c>
      <c r="T32" s="110">
        <v>7337</v>
      </c>
      <c r="U32" s="31">
        <v>116565</v>
      </c>
      <c r="V32" s="32">
        <v>6203</v>
      </c>
      <c r="W32" s="114">
        <v>14998</v>
      </c>
      <c r="X32" s="32">
        <v>22643</v>
      </c>
      <c r="Y32" s="32">
        <v>8468</v>
      </c>
      <c r="Z32" s="32">
        <v>3452</v>
      </c>
      <c r="AA32" s="32">
        <v>6195</v>
      </c>
      <c r="AB32" s="32">
        <v>16925</v>
      </c>
      <c r="AC32" s="32">
        <v>24304</v>
      </c>
      <c r="AD32" s="32">
        <v>9491</v>
      </c>
      <c r="AE32" s="32">
        <v>3886</v>
      </c>
      <c r="AF32" s="32">
        <v>116565</v>
      </c>
      <c r="AG32" s="33">
        <v>860</v>
      </c>
      <c r="AH32" s="33">
        <v>3019</v>
      </c>
      <c r="AI32" s="33">
        <v>13992</v>
      </c>
      <c r="AJ32" s="33">
        <v>405</v>
      </c>
      <c r="AK32" s="33">
        <v>2976</v>
      </c>
      <c r="AL32" s="116">
        <v>95314</v>
      </c>
      <c r="AM32" s="33">
        <v>116566</v>
      </c>
      <c r="AN32" s="121">
        <v>9188</v>
      </c>
      <c r="AO32" s="121">
        <v>107378</v>
      </c>
      <c r="AP32" s="34">
        <v>116566</v>
      </c>
      <c r="AQ32" s="27">
        <v>15949</v>
      </c>
      <c r="AR32" s="27">
        <v>155038</v>
      </c>
      <c r="AS32" s="28">
        <v>0.10287155407061495</v>
      </c>
      <c r="AT32" s="35">
        <v>7234</v>
      </c>
      <c r="AU32" s="35">
        <v>155503</v>
      </c>
      <c r="AV32" s="36">
        <v>4.6520002829527403E-2</v>
      </c>
      <c r="AW32" s="37">
        <v>11735</v>
      </c>
      <c r="AX32" s="37">
        <v>154681</v>
      </c>
      <c r="AY32" s="38">
        <v>7.5865814159463668E-2</v>
      </c>
      <c r="AZ32" s="39">
        <v>13110</v>
      </c>
      <c r="BA32" s="39">
        <v>155503</v>
      </c>
      <c r="BB32" s="40">
        <v>8.4307055169353648E-2</v>
      </c>
    </row>
    <row r="33" spans="1:54" s="41" customFormat="1" x14ac:dyDescent="0.25">
      <c r="A33" s="42" t="s">
        <v>29</v>
      </c>
      <c r="B33" s="43" t="s">
        <v>199</v>
      </c>
      <c r="C33" s="89">
        <v>370</v>
      </c>
      <c r="D33" s="145">
        <v>1052</v>
      </c>
      <c r="E33" s="145">
        <v>1062</v>
      </c>
      <c r="F33" s="145">
        <v>809</v>
      </c>
      <c r="G33" s="145">
        <v>3811</v>
      </c>
      <c r="H33" s="65">
        <v>0.49094725793754918</v>
      </c>
      <c r="I33" s="90">
        <v>0.21228024140645499</v>
      </c>
      <c r="J33" s="89">
        <v>518</v>
      </c>
      <c r="K33" s="107">
        <v>2115</v>
      </c>
      <c r="L33" s="107">
        <v>1695</v>
      </c>
      <c r="M33" s="29">
        <v>3810</v>
      </c>
      <c r="N33" s="30">
        <v>0.55511811023622049</v>
      </c>
      <c r="O33" s="30">
        <v>0.44488188976377951</v>
      </c>
      <c r="P33" s="31">
        <v>327</v>
      </c>
      <c r="Q33" s="31">
        <v>905</v>
      </c>
      <c r="R33" s="31">
        <v>1575</v>
      </c>
      <c r="S33" s="110">
        <v>659</v>
      </c>
      <c r="T33" s="110">
        <v>345</v>
      </c>
      <c r="U33" s="31">
        <v>3811</v>
      </c>
      <c r="V33" s="32">
        <v>182</v>
      </c>
      <c r="W33" s="114">
        <v>482</v>
      </c>
      <c r="X33" s="32">
        <v>903</v>
      </c>
      <c r="Y33" s="32">
        <v>363</v>
      </c>
      <c r="Z33" s="32">
        <v>185</v>
      </c>
      <c r="AA33" s="32">
        <v>145</v>
      </c>
      <c r="AB33" s="32">
        <v>423</v>
      </c>
      <c r="AC33" s="32">
        <v>671</v>
      </c>
      <c r="AD33" s="32">
        <v>296</v>
      </c>
      <c r="AE33" s="32">
        <v>160</v>
      </c>
      <c r="AF33" s="32">
        <v>3810</v>
      </c>
      <c r="AG33" s="33">
        <v>20</v>
      </c>
      <c r="AH33" s="33">
        <v>50</v>
      </c>
      <c r="AI33" s="33">
        <v>106</v>
      </c>
      <c r="AJ33" s="33">
        <v>4</v>
      </c>
      <c r="AK33" s="33">
        <v>55</v>
      </c>
      <c r="AL33" s="116">
        <v>3575</v>
      </c>
      <c r="AM33" s="33">
        <v>3810</v>
      </c>
      <c r="AN33" s="121">
        <v>155</v>
      </c>
      <c r="AO33" s="121">
        <v>3655</v>
      </c>
      <c r="AP33" s="34">
        <v>3810</v>
      </c>
      <c r="AQ33" s="27">
        <v>1334</v>
      </c>
      <c r="AR33" s="27">
        <v>12311</v>
      </c>
      <c r="AS33" s="28">
        <v>0.10835837868572822</v>
      </c>
      <c r="AT33" s="35">
        <v>685</v>
      </c>
      <c r="AU33" s="35">
        <v>12370</v>
      </c>
      <c r="AV33" s="36">
        <v>5.5375909458367019E-2</v>
      </c>
      <c r="AW33" s="37">
        <v>1458</v>
      </c>
      <c r="AX33" s="37">
        <v>12329</v>
      </c>
      <c r="AY33" s="38">
        <v>0.1182577662421932</v>
      </c>
      <c r="AZ33" s="39">
        <v>253</v>
      </c>
      <c r="BA33" s="39">
        <v>12370</v>
      </c>
      <c r="BB33" s="40">
        <v>2.0452708164915116E-2</v>
      </c>
    </row>
    <row r="34" spans="1:54" s="41" customFormat="1" x14ac:dyDescent="0.25">
      <c r="A34" s="42" t="s">
        <v>30</v>
      </c>
      <c r="B34" s="43" t="s">
        <v>133</v>
      </c>
      <c r="C34" s="89">
        <v>5028</v>
      </c>
      <c r="D34" s="145">
        <v>14594</v>
      </c>
      <c r="E34" s="145">
        <v>15681</v>
      </c>
      <c r="F34" s="145">
        <v>12705</v>
      </c>
      <c r="G34" s="145">
        <v>55230</v>
      </c>
      <c r="H34" s="65">
        <v>0.51395980445410105</v>
      </c>
      <c r="I34" s="90">
        <v>0.23003802281368821</v>
      </c>
      <c r="J34" s="89">
        <v>7222</v>
      </c>
      <c r="K34" s="107">
        <v>28784</v>
      </c>
      <c r="L34" s="107">
        <v>26446</v>
      </c>
      <c r="M34" s="29">
        <v>55230</v>
      </c>
      <c r="N34" s="30">
        <v>0.52116603295310515</v>
      </c>
      <c r="O34" s="30">
        <v>0.47883396704689479</v>
      </c>
      <c r="P34" s="31">
        <v>4315</v>
      </c>
      <c r="Q34" s="31">
        <v>13510</v>
      </c>
      <c r="R34" s="31">
        <v>23699</v>
      </c>
      <c r="S34" s="110">
        <v>9899</v>
      </c>
      <c r="T34" s="110">
        <v>3807</v>
      </c>
      <c r="U34" s="31">
        <v>55230</v>
      </c>
      <c r="V34" s="32">
        <v>2275</v>
      </c>
      <c r="W34" s="114">
        <v>6959</v>
      </c>
      <c r="X34" s="32">
        <v>12421</v>
      </c>
      <c r="Y34" s="32">
        <v>5209</v>
      </c>
      <c r="Z34" s="32">
        <v>1918</v>
      </c>
      <c r="AA34" s="32">
        <v>2041</v>
      </c>
      <c r="AB34" s="32">
        <v>6550</v>
      </c>
      <c r="AC34" s="32">
        <v>11278</v>
      </c>
      <c r="AD34" s="32">
        <v>4690</v>
      </c>
      <c r="AE34" s="32">
        <v>1889</v>
      </c>
      <c r="AF34" s="32">
        <v>55230</v>
      </c>
      <c r="AG34" s="33">
        <v>246</v>
      </c>
      <c r="AH34" s="33">
        <v>888</v>
      </c>
      <c r="AI34" s="33">
        <v>4089</v>
      </c>
      <c r="AJ34" s="33">
        <v>58</v>
      </c>
      <c r="AK34" s="33">
        <v>896</v>
      </c>
      <c r="AL34" s="116">
        <v>49051</v>
      </c>
      <c r="AM34" s="33">
        <v>55228</v>
      </c>
      <c r="AN34" s="121">
        <v>1654</v>
      </c>
      <c r="AO34" s="121">
        <v>53576</v>
      </c>
      <c r="AP34" s="34">
        <v>55230</v>
      </c>
      <c r="AQ34" s="27">
        <v>4285</v>
      </c>
      <c r="AR34" s="27">
        <v>43290</v>
      </c>
      <c r="AS34" s="28">
        <v>9.8983598983598986E-2</v>
      </c>
      <c r="AT34" s="35">
        <v>2519</v>
      </c>
      <c r="AU34" s="35">
        <v>46377</v>
      </c>
      <c r="AV34" s="36">
        <v>5.431571684240033E-2</v>
      </c>
      <c r="AW34" s="37">
        <v>3758</v>
      </c>
      <c r="AX34" s="37">
        <v>42701</v>
      </c>
      <c r="AY34" s="38">
        <v>8.8007306620453848E-2</v>
      </c>
      <c r="AZ34" s="39">
        <v>2298</v>
      </c>
      <c r="BA34" s="39">
        <v>46377</v>
      </c>
      <c r="BB34" s="40">
        <v>4.9550423701403716E-2</v>
      </c>
    </row>
    <row r="35" spans="1:54" s="41" customFormat="1" x14ac:dyDescent="0.25">
      <c r="A35" s="42" t="s">
        <v>31</v>
      </c>
      <c r="B35" s="43" t="s">
        <v>133</v>
      </c>
      <c r="C35" s="89">
        <v>450</v>
      </c>
      <c r="D35" s="145">
        <v>1306</v>
      </c>
      <c r="E35" s="145">
        <v>1230</v>
      </c>
      <c r="F35" s="145">
        <v>822</v>
      </c>
      <c r="G35" s="145">
        <v>4620</v>
      </c>
      <c r="H35" s="65">
        <v>0.44415584415584414</v>
      </c>
      <c r="I35" s="90">
        <v>0.17792207792207793</v>
      </c>
      <c r="J35" s="89">
        <v>812</v>
      </c>
      <c r="K35" s="107">
        <v>2387</v>
      </c>
      <c r="L35" s="107">
        <v>2234</v>
      </c>
      <c r="M35" s="29">
        <v>4621</v>
      </c>
      <c r="N35" s="30">
        <v>0.51655485825578884</v>
      </c>
      <c r="O35" s="30">
        <v>0.48344514174421122</v>
      </c>
      <c r="P35" s="31">
        <v>537</v>
      </c>
      <c r="Q35" s="31">
        <v>1133</v>
      </c>
      <c r="R35" s="31">
        <v>1775</v>
      </c>
      <c r="S35" s="110">
        <v>791</v>
      </c>
      <c r="T35" s="110">
        <v>384</v>
      </c>
      <c r="U35" s="31">
        <v>4620</v>
      </c>
      <c r="V35" s="32">
        <v>285</v>
      </c>
      <c r="W35" s="114">
        <v>547</v>
      </c>
      <c r="X35" s="32">
        <v>926</v>
      </c>
      <c r="Y35" s="32">
        <v>421</v>
      </c>
      <c r="Z35" s="32">
        <v>208</v>
      </c>
      <c r="AA35" s="32">
        <v>253</v>
      </c>
      <c r="AB35" s="32">
        <v>586</v>
      </c>
      <c r="AC35" s="32">
        <v>849</v>
      </c>
      <c r="AD35" s="32">
        <v>370</v>
      </c>
      <c r="AE35" s="32">
        <v>176</v>
      </c>
      <c r="AF35" s="32">
        <v>4621</v>
      </c>
      <c r="AG35" s="33">
        <v>26</v>
      </c>
      <c r="AH35" s="33">
        <v>43</v>
      </c>
      <c r="AI35" s="33">
        <v>286</v>
      </c>
      <c r="AJ35" s="33">
        <v>4</v>
      </c>
      <c r="AK35" s="33">
        <v>98</v>
      </c>
      <c r="AL35" s="116">
        <v>4163</v>
      </c>
      <c r="AM35" s="33">
        <v>4620</v>
      </c>
      <c r="AN35" s="121">
        <v>120</v>
      </c>
      <c r="AO35" s="121">
        <v>4500</v>
      </c>
      <c r="AP35" s="34">
        <v>4620</v>
      </c>
      <c r="AQ35" s="27">
        <v>1179</v>
      </c>
      <c r="AR35" s="27">
        <v>8785</v>
      </c>
      <c r="AS35" s="28">
        <v>0.13420603301081388</v>
      </c>
      <c r="AT35" s="35">
        <v>549</v>
      </c>
      <c r="AU35" s="35">
        <v>10003</v>
      </c>
      <c r="AV35" s="36">
        <v>5.4883534939518142E-2</v>
      </c>
      <c r="AW35" s="37">
        <v>1092</v>
      </c>
      <c r="AX35" s="37">
        <v>8785</v>
      </c>
      <c r="AY35" s="38">
        <v>0.12430278884462151</v>
      </c>
      <c r="AZ35" s="39">
        <v>295</v>
      </c>
      <c r="BA35" s="39">
        <v>10003</v>
      </c>
      <c r="BB35" s="40">
        <v>2.9491152654203739E-2</v>
      </c>
    </row>
    <row r="36" spans="1:54" s="41" customFormat="1" x14ac:dyDescent="0.25">
      <c r="A36" s="42" t="s">
        <v>32</v>
      </c>
      <c r="B36" s="43" t="s">
        <v>133</v>
      </c>
      <c r="C36" s="89">
        <v>734</v>
      </c>
      <c r="D36" s="145">
        <v>1998</v>
      </c>
      <c r="E36" s="145">
        <v>1899</v>
      </c>
      <c r="F36" s="145">
        <v>1072</v>
      </c>
      <c r="G36" s="145">
        <v>6707</v>
      </c>
      <c r="H36" s="65">
        <v>0.44297003131057106</v>
      </c>
      <c r="I36" s="90">
        <v>0.15983301028775906</v>
      </c>
      <c r="J36" s="89">
        <v>1004</v>
      </c>
      <c r="K36" s="107">
        <v>3454</v>
      </c>
      <c r="L36" s="107">
        <v>3252</v>
      </c>
      <c r="M36" s="29">
        <v>6706</v>
      </c>
      <c r="N36" s="30">
        <v>0.51506113927825825</v>
      </c>
      <c r="O36" s="30">
        <v>0.48493886072174175</v>
      </c>
      <c r="P36" s="31">
        <v>645</v>
      </c>
      <c r="Q36" s="31">
        <v>1640</v>
      </c>
      <c r="R36" s="31">
        <v>2734</v>
      </c>
      <c r="S36" s="110">
        <v>1180</v>
      </c>
      <c r="T36" s="110">
        <v>506</v>
      </c>
      <c r="U36" s="31">
        <v>6705</v>
      </c>
      <c r="V36" s="32">
        <v>320</v>
      </c>
      <c r="W36" s="114">
        <v>832</v>
      </c>
      <c r="X36" s="32">
        <v>1404</v>
      </c>
      <c r="Y36" s="32">
        <v>638</v>
      </c>
      <c r="Z36" s="32">
        <v>260</v>
      </c>
      <c r="AA36" s="32">
        <v>325</v>
      </c>
      <c r="AB36" s="32">
        <v>809</v>
      </c>
      <c r="AC36" s="32">
        <v>1332</v>
      </c>
      <c r="AD36" s="32">
        <v>542</v>
      </c>
      <c r="AE36" s="32">
        <v>245</v>
      </c>
      <c r="AF36" s="32">
        <v>6707</v>
      </c>
      <c r="AG36" s="33">
        <v>38</v>
      </c>
      <c r="AH36" s="33">
        <v>76</v>
      </c>
      <c r="AI36" s="33">
        <v>153</v>
      </c>
      <c r="AJ36" s="33">
        <v>9</v>
      </c>
      <c r="AK36" s="33">
        <v>98</v>
      </c>
      <c r="AL36" s="116">
        <v>6332</v>
      </c>
      <c r="AM36" s="33">
        <v>6706</v>
      </c>
      <c r="AN36" s="121">
        <v>182</v>
      </c>
      <c r="AO36" s="121">
        <v>6524</v>
      </c>
      <c r="AP36" s="34">
        <v>6706</v>
      </c>
      <c r="AQ36" s="27">
        <v>2668</v>
      </c>
      <c r="AR36" s="27">
        <v>13025</v>
      </c>
      <c r="AS36" s="28">
        <v>0.20483685220729367</v>
      </c>
      <c r="AT36" s="35">
        <v>678</v>
      </c>
      <c r="AU36" s="35">
        <v>13199</v>
      </c>
      <c r="AV36" s="36">
        <v>5.1367527843018408E-2</v>
      </c>
      <c r="AW36" s="37">
        <v>2058</v>
      </c>
      <c r="AX36" s="37">
        <v>13037</v>
      </c>
      <c r="AY36" s="38">
        <v>0.15785840300682671</v>
      </c>
      <c r="AZ36" s="39">
        <v>253</v>
      </c>
      <c r="BA36" s="39">
        <v>13199</v>
      </c>
      <c r="BB36" s="40">
        <v>1.9168118796878551E-2</v>
      </c>
    </row>
    <row r="37" spans="1:54" s="41" customFormat="1" x14ac:dyDescent="0.25">
      <c r="A37" s="42" t="s">
        <v>33</v>
      </c>
      <c r="B37" s="43" t="s">
        <v>134</v>
      </c>
      <c r="C37" s="89">
        <v>166</v>
      </c>
      <c r="D37" s="145">
        <v>522</v>
      </c>
      <c r="E37" s="145">
        <v>420</v>
      </c>
      <c r="F37" s="145">
        <v>267</v>
      </c>
      <c r="G37" s="145">
        <v>1595</v>
      </c>
      <c r="H37" s="65">
        <v>0.43072100313479622</v>
      </c>
      <c r="I37" s="90">
        <v>0.16739811912225705</v>
      </c>
      <c r="J37" s="89">
        <v>220</v>
      </c>
      <c r="K37" s="107">
        <v>756</v>
      </c>
      <c r="L37" s="107">
        <v>838</v>
      </c>
      <c r="M37" s="29">
        <v>1594</v>
      </c>
      <c r="N37" s="30">
        <v>0.47427854454203261</v>
      </c>
      <c r="O37" s="30">
        <v>0.52572145545796733</v>
      </c>
      <c r="P37" s="31">
        <v>146</v>
      </c>
      <c r="Q37" s="31">
        <v>350</v>
      </c>
      <c r="R37" s="31">
        <v>650</v>
      </c>
      <c r="S37" s="110">
        <v>297</v>
      </c>
      <c r="T37" s="110">
        <v>151</v>
      </c>
      <c r="U37" s="31">
        <v>1594</v>
      </c>
      <c r="V37" s="32">
        <v>73</v>
      </c>
      <c r="W37" s="114">
        <v>162</v>
      </c>
      <c r="X37" s="32">
        <v>302</v>
      </c>
      <c r="Y37" s="32">
        <v>145</v>
      </c>
      <c r="Z37" s="32">
        <v>73</v>
      </c>
      <c r="AA37" s="32">
        <v>73</v>
      </c>
      <c r="AB37" s="32">
        <v>188</v>
      </c>
      <c r="AC37" s="32">
        <v>348</v>
      </c>
      <c r="AD37" s="32">
        <v>152</v>
      </c>
      <c r="AE37" s="32">
        <v>78</v>
      </c>
      <c r="AF37" s="32">
        <v>1594</v>
      </c>
      <c r="AG37" s="33">
        <v>13</v>
      </c>
      <c r="AH37" s="33">
        <v>7</v>
      </c>
      <c r="AI37" s="33">
        <v>14</v>
      </c>
      <c r="AJ37" s="33">
        <v>3</v>
      </c>
      <c r="AK37" s="33">
        <v>24</v>
      </c>
      <c r="AL37" s="116">
        <v>1532</v>
      </c>
      <c r="AM37" s="33">
        <v>1593</v>
      </c>
      <c r="AN37" s="121">
        <v>53</v>
      </c>
      <c r="AO37" s="121">
        <v>1541</v>
      </c>
      <c r="AP37" s="34">
        <v>1594</v>
      </c>
      <c r="AQ37" s="27">
        <v>582</v>
      </c>
      <c r="AR37" s="27">
        <v>4176</v>
      </c>
      <c r="AS37" s="28">
        <v>0.13936781609195403</v>
      </c>
      <c r="AT37" s="35">
        <v>200</v>
      </c>
      <c r="AU37" s="35">
        <v>4203</v>
      </c>
      <c r="AV37" s="36">
        <v>4.758505829169641E-2</v>
      </c>
      <c r="AW37" s="37">
        <v>749</v>
      </c>
      <c r="AX37" s="37">
        <v>4176</v>
      </c>
      <c r="AY37" s="38">
        <v>0.17935823754789271</v>
      </c>
      <c r="AZ37" s="39">
        <v>49</v>
      </c>
      <c r="BA37" s="39">
        <v>4203</v>
      </c>
      <c r="BB37" s="40">
        <v>1.165833928146562E-2</v>
      </c>
    </row>
    <row r="38" spans="1:54" s="41" customFormat="1" x14ac:dyDescent="0.25">
      <c r="A38" s="42" t="s">
        <v>34</v>
      </c>
      <c r="B38" s="43" t="s">
        <v>138</v>
      </c>
      <c r="C38" s="89">
        <v>277</v>
      </c>
      <c r="D38" s="145">
        <v>746</v>
      </c>
      <c r="E38" s="145">
        <v>708</v>
      </c>
      <c r="F38" s="145">
        <v>404</v>
      </c>
      <c r="G38" s="145">
        <v>2639</v>
      </c>
      <c r="H38" s="65">
        <v>0.42137173171655928</v>
      </c>
      <c r="I38" s="90">
        <v>0.1530882910193255</v>
      </c>
      <c r="J38" s="89">
        <v>504</v>
      </c>
      <c r="K38" s="107">
        <v>1587</v>
      </c>
      <c r="L38" s="107">
        <v>1050</v>
      </c>
      <c r="M38" s="29">
        <v>2637</v>
      </c>
      <c r="N38" s="30">
        <v>0.6018202502844141</v>
      </c>
      <c r="O38" s="30">
        <v>0.3981797497155859</v>
      </c>
      <c r="P38" s="31">
        <v>349</v>
      </c>
      <c r="Q38" s="31">
        <v>619</v>
      </c>
      <c r="R38" s="31">
        <v>982</v>
      </c>
      <c r="S38" s="110">
        <v>456</v>
      </c>
      <c r="T38" s="110">
        <v>231</v>
      </c>
      <c r="U38" s="31">
        <v>2637</v>
      </c>
      <c r="V38" s="32">
        <v>187</v>
      </c>
      <c r="W38" s="114">
        <v>341</v>
      </c>
      <c r="X38" s="32">
        <v>622</v>
      </c>
      <c r="Y38" s="32">
        <v>296</v>
      </c>
      <c r="Z38" s="32">
        <v>140</v>
      </c>
      <c r="AA38" s="32">
        <v>162</v>
      </c>
      <c r="AB38" s="32">
        <v>277</v>
      </c>
      <c r="AC38" s="32">
        <v>359</v>
      </c>
      <c r="AD38" s="32">
        <v>160</v>
      </c>
      <c r="AE38" s="32">
        <v>91</v>
      </c>
      <c r="AF38" s="32">
        <v>2635</v>
      </c>
      <c r="AG38" s="33">
        <v>21</v>
      </c>
      <c r="AH38" s="33">
        <v>16</v>
      </c>
      <c r="AI38" s="33">
        <v>80</v>
      </c>
      <c r="AJ38" s="33"/>
      <c r="AK38" s="33">
        <v>50</v>
      </c>
      <c r="AL38" s="116">
        <v>2468</v>
      </c>
      <c r="AM38" s="33">
        <v>2637</v>
      </c>
      <c r="AN38" s="121">
        <v>62</v>
      </c>
      <c r="AO38" s="121">
        <v>2575</v>
      </c>
      <c r="AP38" s="34">
        <v>2637</v>
      </c>
      <c r="AQ38" s="27">
        <v>1693</v>
      </c>
      <c r="AR38" s="27">
        <v>9415</v>
      </c>
      <c r="AS38" s="28">
        <v>0.1798194370685077</v>
      </c>
      <c r="AT38" s="35">
        <v>464</v>
      </c>
      <c r="AU38" s="35">
        <v>9479</v>
      </c>
      <c r="AV38" s="36">
        <v>4.8950311214263111E-2</v>
      </c>
      <c r="AW38" s="37">
        <v>1893</v>
      </c>
      <c r="AX38" s="37">
        <v>9451</v>
      </c>
      <c r="AY38" s="38">
        <v>0.20029626494550842</v>
      </c>
      <c r="AZ38" s="39">
        <v>357</v>
      </c>
      <c r="BA38" s="39">
        <v>9479</v>
      </c>
      <c r="BB38" s="40">
        <v>3.7662200654077431E-2</v>
      </c>
    </row>
    <row r="39" spans="1:54" s="41" customFormat="1" x14ac:dyDescent="0.25">
      <c r="A39" s="42" t="s">
        <v>35</v>
      </c>
      <c r="B39" s="43" t="s">
        <v>199</v>
      </c>
      <c r="C39" s="89">
        <v>154</v>
      </c>
      <c r="D39" s="145">
        <v>487</v>
      </c>
      <c r="E39" s="145">
        <v>420</v>
      </c>
      <c r="F39" s="145">
        <v>305</v>
      </c>
      <c r="G39" s="145">
        <v>1616</v>
      </c>
      <c r="H39" s="65">
        <v>0.44863861386138615</v>
      </c>
      <c r="I39" s="90">
        <v>0.18873762376237624</v>
      </c>
      <c r="J39" s="89">
        <v>250</v>
      </c>
      <c r="K39" s="107">
        <v>880</v>
      </c>
      <c r="L39" s="107">
        <v>736</v>
      </c>
      <c r="M39" s="29">
        <v>1616</v>
      </c>
      <c r="N39" s="30">
        <v>0.54455445544554459</v>
      </c>
      <c r="O39" s="30">
        <v>0.45544554455445546</v>
      </c>
      <c r="P39" s="31">
        <v>161</v>
      </c>
      <c r="Q39" s="31">
        <v>377</v>
      </c>
      <c r="R39" s="31">
        <v>627</v>
      </c>
      <c r="S39" s="110">
        <v>285</v>
      </c>
      <c r="T39" s="110">
        <v>166</v>
      </c>
      <c r="U39" s="31">
        <v>1616</v>
      </c>
      <c r="V39" s="32">
        <v>86</v>
      </c>
      <c r="W39" s="114">
        <v>185</v>
      </c>
      <c r="X39" s="32">
        <v>348</v>
      </c>
      <c r="Y39" s="32">
        <v>168</v>
      </c>
      <c r="Z39" s="32">
        <v>93</v>
      </c>
      <c r="AA39" s="32">
        <v>74</v>
      </c>
      <c r="AB39" s="32">
        <v>192</v>
      </c>
      <c r="AC39" s="32">
        <v>279</v>
      </c>
      <c r="AD39" s="32">
        <v>117</v>
      </c>
      <c r="AE39" s="32">
        <v>74</v>
      </c>
      <c r="AF39" s="32">
        <v>1616</v>
      </c>
      <c r="AG39" s="33">
        <v>10</v>
      </c>
      <c r="AH39" s="33">
        <v>8</v>
      </c>
      <c r="AI39" s="33">
        <v>21</v>
      </c>
      <c r="AJ39" s="33"/>
      <c r="AK39" s="33">
        <v>17</v>
      </c>
      <c r="AL39" s="116">
        <v>1559</v>
      </c>
      <c r="AM39" s="33">
        <v>1617</v>
      </c>
      <c r="AN39" s="121">
        <v>39</v>
      </c>
      <c r="AO39" s="121">
        <v>1578</v>
      </c>
      <c r="AP39" s="34">
        <v>1617</v>
      </c>
      <c r="AQ39" s="27">
        <v>471</v>
      </c>
      <c r="AR39" s="27">
        <v>4406</v>
      </c>
      <c r="AS39" s="28">
        <v>0.10689968225147527</v>
      </c>
      <c r="AT39" s="35">
        <v>272</v>
      </c>
      <c r="AU39" s="35">
        <v>4536</v>
      </c>
      <c r="AV39" s="36">
        <v>5.9964726631393295E-2</v>
      </c>
      <c r="AW39" s="37">
        <v>585</v>
      </c>
      <c r="AX39" s="37">
        <v>4414</v>
      </c>
      <c r="AY39" s="38">
        <v>0.13253285002265519</v>
      </c>
      <c r="AZ39" s="39">
        <v>464</v>
      </c>
      <c r="BA39" s="39">
        <v>4536</v>
      </c>
      <c r="BB39" s="40">
        <v>0.10229276895943562</v>
      </c>
    </row>
    <row r="40" spans="1:54" s="41" customFormat="1" x14ac:dyDescent="0.25">
      <c r="A40" s="42" t="s">
        <v>36</v>
      </c>
      <c r="B40" s="43" t="s">
        <v>199</v>
      </c>
      <c r="C40" s="89">
        <v>264</v>
      </c>
      <c r="D40" s="145">
        <v>768</v>
      </c>
      <c r="E40" s="145">
        <v>759</v>
      </c>
      <c r="F40" s="145">
        <v>494</v>
      </c>
      <c r="G40" s="145">
        <v>2750</v>
      </c>
      <c r="H40" s="65">
        <v>0.45563636363636362</v>
      </c>
      <c r="I40" s="90">
        <v>0.17963636363636365</v>
      </c>
      <c r="J40" s="89">
        <v>465</v>
      </c>
      <c r="K40" s="107">
        <v>1431</v>
      </c>
      <c r="L40" s="107">
        <v>1320</v>
      </c>
      <c r="M40" s="29">
        <v>2751</v>
      </c>
      <c r="N40" s="30">
        <v>0.52017448200654304</v>
      </c>
      <c r="O40" s="30">
        <v>0.47982551799345691</v>
      </c>
      <c r="P40" s="31">
        <v>311</v>
      </c>
      <c r="Q40" s="31">
        <v>646</v>
      </c>
      <c r="R40" s="31">
        <v>1128</v>
      </c>
      <c r="S40" s="110">
        <v>455</v>
      </c>
      <c r="T40" s="110">
        <v>211</v>
      </c>
      <c r="U40" s="31">
        <v>2751</v>
      </c>
      <c r="V40" s="32">
        <v>161</v>
      </c>
      <c r="W40" s="114">
        <v>311</v>
      </c>
      <c r="X40" s="32">
        <v>597</v>
      </c>
      <c r="Y40" s="32">
        <v>244</v>
      </c>
      <c r="Z40" s="32">
        <v>117</v>
      </c>
      <c r="AA40" s="32">
        <v>151</v>
      </c>
      <c r="AB40" s="32">
        <v>336</v>
      </c>
      <c r="AC40" s="32">
        <v>530</v>
      </c>
      <c r="AD40" s="32">
        <v>210</v>
      </c>
      <c r="AE40" s="32">
        <v>94</v>
      </c>
      <c r="AF40" s="32">
        <v>2751</v>
      </c>
      <c r="AG40" s="33">
        <v>13</v>
      </c>
      <c r="AH40" s="33">
        <v>36</v>
      </c>
      <c r="AI40" s="33">
        <v>87</v>
      </c>
      <c r="AJ40" s="33">
        <v>3</v>
      </c>
      <c r="AK40" s="33">
        <v>49</v>
      </c>
      <c r="AL40" s="116">
        <v>2562</v>
      </c>
      <c r="AM40" s="33">
        <v>2750</v>
      </c>
      <c r="AN40" s="121">
        <v>80</v>
      </c>
      <c r="AO40" s="121">
        <v>2670</v>
      </c>
      <c r="AP40" s="34">
        <v>2750</v>
      </c>
      <c r="AQ40" s="27">
        <v>598</v>
      </c>
      <c r="AR40" s="27">
        <v>5229</v>
      </c>
      <c r="AS40" s="28">
        <v>0.11436221074775292</v>
      </c>
      <c r="AT40" s="35">
        <v>467</v>
      </c>
      <c r="AU40" s="35">
        <v>7542</v>
      </c>
      <c r="AV40" s="36">
        <v>6.191991514187218E-2</v>
      </c>
      <c r="AW40" s="37">
        <v>555</v>
      </c>
      <c r="AX40" s="37">
        <v>5243</v>
      </c>
      <c r="AY40" s="38">
        <v>0.1058554262826626</v>
      </c>
      <c r="AZ40" s="39">
        <v>246</v>
      </c>
      <c r="BA40" s="39">
        <v>7542</v>
      </c>
      <c r="BB40" s="40">
        <v>3.261734287987271E-2</v>
      </c>
    </row>
    <row r="41" spans="1:54" s="41" customFormat="1" x14ac:dyDescent="0.25">
      <c r="A41" s="42" t="s">
        <v>37</v>
      </c>
      <c r="B41" s="43" t="s">
        <v>133</v>
      </c>
      <c r="C41" s="89">
        <v>474</v>
      </c>
      <c r="D41" s="145">
        <v>1344</v>
      </c>
      <c r="E41" s="145">
        <v>1179</v>
      </c>
      <c r="F41" s="145">
        <v>708</v>
      </c>
      <c r="G41" s="145">
        <v>4297</v>
      </c>
      <c r="H41" s="65">
        <v>0.43914358855015129</v>
      </c>
      <c r="I41" s="90">
        <v>0.16476611589481033</v>
      </c>
      <c r="J41" s="89">
        <v>592</v>
      </c>
      <c r="K41" s="107">
        <v>2145</v>
      </c>
      <c r="L41" s="107">
        <v>2152</v>
      </c>
      <c r="M41" s="29">
        <v>4297</v>
      </c>
      <c r="N41" s="30">
        <v>0.49918547824063297</v>
      </c>
      <c r="O41" s="30">
        <v>0.50081452175936703</v>
      </c>
      <c r="P41" s="31">
        <v>380</v>
      </c>
      <c r="Q41" s="31">
        <v>998</v>
      </c>
      <c r="R41" s="31">
        <v>1827</v>
      </c>
      <c r="S41" s="110">
        <v>746</v>
      </c>
      <c r="T41" s="110">
        <v>347</v>
      </c>
      <c r="U41" s="31">
        <v>4298</v>
      </c>
      <c r="V41" s="32">
        <v>188</v>
      </c>
      <c r="W41" s="114">
        <v>459</v>
      </c>
      <c r="X41" s="32">
        <v>921</v>
      </c>
      <c r="Y41" s="32">
        <v>384</v>
      </c>
      <c r="Z41" s="32">
        <v>193</v>
      </c>
      <c r="AA41" s="32">
        <v>192</v>
      </c>
      <c r="AB41" s="32">
        <v>538</v>
      </c>
      <c r="AC41" s="32">
        <v>907</v>
      </c>
      <c r="AD41" s="32">
        <v>362</v>
      </c>
      <c r="AE41" s="32">
        <v>154</v>
      </c>
      <c r="AF41" s="32">
        <v>4298</v>
      </c>
      <c r="AG41" s="33">
        <v>36</v>
      </c>
      <c r="AH41" s="33">
        <v>44</v>
      </c>
      <c r="AI41" s="33">
        <v>106</v>
      </c>
      <c r="AJ41" s="33"/>
      <c r="AK41" s="33">
        <v>56</v>
      </c>
      <c r="AL41" s="116">
        <v>4053</v>
      </c>
      <c r="AM41" s="33">
        <v>4297</v>
      </c>
      <c r="AN41" s="121">
        <v>119</v>
      </c>
      <c r="AO41" s="121">
        <v>4178</v>
      </c>
      <c r="AP41" s="34">
        <v>4297</v>
      </c>
      <c r="AQ41" s="27">
        <v>1468</v>
      </c>
      <c r="AR41" s="27">
        <v>8026</v>
      </c>
      <c r="AS41" s="28">
        <v>0.18290555693994517</v>
      </c>
      <c r="AT41" s="35">
        <v>714</v>
      </c>
      <c r="AU41" s="35">
        <v>8092</v>
      </c>
      <c r="AV41" s="36">
        <v>8.8235294117647065E-2</v>
      </c>
      <c r="AW41" s="37">
        <v>1245</v>
      </c>
      <c r="AX41" s="37">
        <v>8026</v>
      </c>
      <c r="AY41" s="38">
        <v>0.15512085721405433</v>
      </c>
      <c r="AZ41" s="39">
        <v>145</v>
      </c>
      <c r="BA41" s="39">
        <v>8092</v>
      </c>
      <c r="BB41" s="40">
        <v>1.7918932278793872E-2</v>
      </c>
    </row>
    <row r="42" spans="1:54" s="41" customFormat="1" x14ac:dyDescent="0.25">
      <c r="A42" s="42" t="s">
        <v>38</v>
      </c>
      <c r="B42" s="43" t="s">
        <v>137</v>
      </c>
      <c r="C42" s="89">
        <v>228</v>
      </c>
      <c r="D42" s="145">
        <v>711</v>
      </c>
      <c r="E42" s="145">
        <v>629</v>
      </c>
      <c r="F42" s="145">
        <v>372</v>
      </c>
      <c r="G42" s="145">
        <v>2341</v>
      </c>
      <c r="H42" s="65">
        <v>0.42759504485262706</v>
      </c>
      <c r="I42" s="90">
        <v>0.15890645023494232</v>
      </c>
      <c r="J42" s="89">
        <v>401</v>
      </c>
      <c r="K42" s="107">
        <v>1278</v>
      </c>
      <c r="L42" s="107">
        <v>1064</v>
      </c>
      <c r="M42" s="29">
        <v>2342</v>
      </c>
      <c r="N42" s="30">
        <v>0.54568744662681468</v>
      </c>
      <c r="O42" s="30">
        <v>0.45431255337318532</v>
      </c>
      <c r="P42" s="31">
        <v>272</v>
      </c>
      <c r="Q42" s="31">
        <v>548</v>
      </c>
      <c r="R42" s="31">
        <v>948</v>
      </c>
      <c r="S42" s="110">
        <v>392</v>
      </c>
      <c r="T42" s="110">
        <v>181</v>
      </c>
      <c r="U42" s="31">
        <v>2341</v>
      </c>
      <c r="V42" s="32">
        <v>138</v>
      </c>
      <c r="W42" s="114">
        <v>294</v>
      </c>
      <c r="X42" s="32">
        <v>535</v>
      </c>
      <c r="Y42" s="32">
        <v>209</v>
      </c>
      <c r="Z42" s="32">
        <v>102</v>
      </c>
      <c r="AA42" s="32">
        <v>134</v>
      </c>
      <c r="AB42" s="32">
        <v>256</v>
      </c>
      <c r="AC42" s="32">
        <v>413</v>
      </c>
      <c r="AD42" s="32">
        <v>183</v>
      </c>
      <c r="AE42" s="32">
        <v>78</v>
      </c>
      <c r="AF42" s="32">
        <v>2342</v>
      </c>
      <c r="AG42" s="33">
        <v>15</v>
      </c>
      <c r="AH42" s="33">
        <v>20</v>
      </c>
      <c r="AI42" s="33">
        <v>44</v>
      </c>
      <c r="AJ42" s="33"/>
      <c r="AK42" s="33">
        <v>34</v>
      </c>
      <c r="AL42" s="116">
        <v>2227</v>
      </c>
      <c r="AM42" s="33">
        <v>2343</v>
      </c>
      <c r="AN42" s="121">
        <v>66</v>
      </c>
      <c r="AO42" s="121">
        <v>2277</v>
      </c>
      <c r="AP42" s="34">
        <v>2343</v>
      </c>
      <c r="AQ42" s="27">
        <v>1277</v>
      </c>
      <c r="AR42" s="27">
        <v>6194</v>
      </c>
      <c r="AS42" s="28">
        <v>0.20616725863739102</v>
      </c>
      <c r="AT42" s="35">
        <v>336</v>
      </c>
      <c r="AU42" s="35">
        <v>6232</v>
      </c>
      <c r="AV42" s="36">
        <v>5.391527599486521E-2</v>
      </c>
      <c r="AW42" s="37">
        <v>1151</v>
      </c>
      <c r="AX42" s="37">
        <v>6194</v>
      </c>
      <c r="AY42" s="38">
        <v>0.18582499192767193</v>
      </c>
      <c r="AZ42" s="39">
        <v>54</v>
      </c>
      <c r="BA42" s="39">
        <v>6232</v>
      </c>
      <c r="BB42" s="40">
        <v>8.6649550706033376E-3</v>
      </c>
    </row>
    <row r="43" spans="1:54" s="41" customFormat="1" x14ac:dyDescent="0.25">
      <c r="A43" s="42" t="s">
        <v>39</v>
      </c>
      <c r="B43" s="43" t="s">
        <v>136</v>
      </c>
      <c r="C43" s="89">
        <v>1066</v>
      </c>
      <c r="D43" s="145">
        <v>2476</v>
      </c>
      <c r="E43" s="145">
        <v>2242</v>
      </c>
      <c r="F43" s="145">
        <v>1394</v>
      </c>
      <c r="G43" s="145">
        <v>8293</v>
      </c>
      <c r="H43" s="65">
        <v>0.43844205956831062</v>
      </c>
      <c r="I43" s="90">
        <v>0.16809357289280116</v>
      </c>
      <c r="J43" s="89">
        <v>1115</v>
      </c>
      <c r="K43" s="107">
        <v>5050</v>
      </c>
      <c r="L43" s="107">
        <v>3242</v>
      </c>
      <c r="M43" s="29">
        <v>8292</v>
      </c>
      <c r="N43" s="30">
        <v>0.6090207428847082</v>
      </c>
      <c r="O43" s="30">
        <v>0.39097925711529186</v>
      </c>
      <c r="P43" s="31">
        <v>693</v>
      </c>
      <c r="Q43" s="31">
        <v>2050</v>
      </c>
      <c r="R43" s="31">
        <v>3455</v>
      </c>
      <c r="S43" s="110">
        <v>1364</v>
      </c>
      <c r="T43" s="110">
        <v>731</v>
      </c>
      <c r="U43" s="31">
        <v>8293</v>
      </c>
      <c r="V43" s="32">
        <v>405</v>
      </c>
      <c r="W43" s="114">
        <v>1238</v>
      </c>
      <c r="X43" s="32">
        <v>2158</v>
      </c>
      <c r="Y43" s="32">
        <v>832</v>
      </c>
      <c r="Z43" s="32">
        <v>418</v>
      </c>
      <c r="AA43" s="32">
        <v>288</v>
      </c>
      <c r="AB43" s="32">
        <v>811</v>
      </c>
      <c r="AC43" s="32">
        <v>1299</v>
      </c>
      <c r="AD43" s="32">
        <v>531</v>
      </c>
      <c r="AE43" s="32">
        <v>313</v>
      </c>
      <c r="AF43" s="32">
        <v>8293</v>
      </c>
      <c r="AG43" s="33">
        <v>39</v>
      </c>
      <c r="AH43" s="33">
        <v>66</v>
      </c>
      <c r="AI43" s="33">
        <v>922</v>
      </c>
      <c r="AJ43" s="33">
        <v>4</v>
      </c>
      <c r="AK43" s="33">
        <v>123</v>
      </c>
      <c r="AL43" s="116">
        <v>7138</v>
      </c>
      <c r="AM43" s="33">
        <v>8292</v>
      </c>
      <c r="AN43" s="121">
        <v>315</v>
      </c>
      <c r="AO43" s="121">
        <v>7977</v>
      </c>
      <c r="AP43" s="34">
        <v>8292</v>
      </c>
      <c r="AQ43" s="27">
        <v>3275</v>
      </c>
      <c r="AR43" s="27">
        <v>15400</v>
      </c>
      <c r="AS43" s="28">
        <v>0.21266233766233766</v>
      </c>
      <c r="AT43" s="35">
        <v>464</v>
      </c>
      <c r="AU43" s="35">
        <v>15769</v>
      </c>
      <c r="AV43" s="36">
        <v>2.9424820851036846E-2</v>
      </c>
      <c r="AW43" s="37">
        <v>3461</v>
      </c>
      <c r="AX43" s="37">
        <v>15400</v>
      </c>
      <c r="AY43" s="38">
        <v>0.22474025974025974</v>
      </c>
      <c r="AZ43" s="39">
        <v>1189</v>
      </c>
      <c r="BA43" s="39">
        <v>15769</v>
      </c>
      <c r="BB43" s="40">
        <v>7.5401103430781907E-2</v>
      </c>
    </row>
    <row r="44" spans="1:54" s="41" customFormat="1" x14ac:dyDescent="0.25">
      <c r="A44" s="42" t="s">
        <v>40</v>
      </c>
      <c r="B44" s="43" t="s">
        <v>139</v>
      </c>
      <c r="C44" s="89">
        <v>3876</v>
      </c>
      <c r="D44" s="145">
        <v>10895</v>
      </c>
      <c r="E44" s="145">
        <v>10718</v>
      </c>
      <c r="F44" s="145">
        <v>6952</v>
      </c>
      <c r="G44" s="145">
        <v>38669</v>
      </c>
      <c r="H44" s="65">
        <v>0.45695518373891231</v>
      </c>
      <c r="I44" s="90">
        <v>0.17978225451912386</v>
      </c>
      <c r="J44" s="89">
        <v>6228</v>
      </c>
      <c r="K44" s="107">
        <v>18108</v>
      </c>
      <c r="L44" s="107">
        <v>20560</v>
      </c>
      <c r="M44" s="29">
        <v>38668</v>
      </c>
      <c r="N44" s="30">
        <v>0.46829419675183614</v>
      </c>
      <c r="O44" s="30">
        <v>0.53170580324816386</v>
      </c>
      <c r="P44" s="31">
        <v>4102</v>
      </c>
      <c r="Q44" s="31">
        <v>9614</v>
      </c>
      <c r="R44" s="31">
        <v>15090</v>
      </c>
      <c r="S44" s="110">
        <v>7151</v>
      </c>
      <c r="T44" s="110">
        <v>2712</v>
      </c>
      <c r="U44" s="31">
        <v>38669</v>
      </c>
      <c r="V44" s="32">
        <v>1955</v>
      </c>
      <c r="W44" s="114">
        <v>4312</v>
      </c>
      <c r="X44" s="32">
        <v>7223</v>
      </c>
      <c r="Y44" s="32">
        <v>3384</v>
      </c>
      <c r="Z44" s="32">
        <v>1233</v>
      </c>
      <c r="AA44" s="32">
        <v>2146</v>
      </c>
      <c r="AB44" s="32">
        <v>5301</v>
      </c>
      <c r="AC44" s="32">
        <v>7867</v>
      </c>
      <c r="AD44" s="32">
        <v>3767</v>
      </c>
      <c r="AE44" s="32">
        <v>1479</v>
      </c>
      <c r="AF44" s="32">
        <v>38667</v>
      </c>
      <c r="AG44" s="33">
        <v>184</v>
      </c>
      <c r="AH44" s="33">
        <v>443</v>
      </c>
      <c r="AI44" s="33">
        <v>1410</v>
      </c>
      <c r="AJ44" s="33">
        <v>31</v>
      </c>
      <c r="AK44" s="33">
        <v>542</v>
      </c>
      <c r="AL44" s="116">
        <v>36059</v>
      </c>
      <c r="AM44" s="33">
        <v>38669</v>
      </c>
      <c r="AN44" s="121">
        <v>1028</v>
      </c>
      <c r="AO44" s="121">
        <v>37641</v>
      </c>
      <c r="AP44" s="34">
        <v>38669</v>
      </c>
      <c r="AQ44" s="27">
        <v>7156</v>
      </c>
      <c r="AR44" s="27">
        <v>61614</v>
      </c>
      <c r="AS44" s="28">
        <v>0.11614243516084007</v>
      </c>
      <c r="AT44" s="35">
        <v>3068</v>
      </c>
      <c r="AU44" s="35">
        <v>62026</v>
      </c>
      <c r="AV44" s="36">
        <v>4.9463128365524134E-2</v>
      </c>
      <c r="AW44" s="37">
        <v>4898</v>
      </c>
      <c r="AX44" s="37">
        <v>61720</v>
      </c>
      <c r="AY44" s="38">
        <v>7.9358392741412834E-2</v>
      </c>
      <c r="AZ44" s="39">
        <v>1210</v>
      </c>
      <c r="BA44" s="39">
        <v>7156</v>
      </c>
      <c r="BB44" s="40">
        <v>0.16908887646730017</v>
      </c>
    </row>
    <row r="45" spans="1:54" s="41" customFormat="1" x14ac:dyDescent="0.25">
      <c r="A45" s="42" t="s">
        <v>41</v>
      </c>
      <c r="B45" s="43" t="s">
        <v>133</v>
      </c>
      <c r="C45" s="89">
        <v>499</v>
      </c>
      <c r="D45" s="145">
        <v>1536</v>
      </c>
      <c r="E45" s="145">
        <v>1504</v>
      </c>
      <c r="F45" s="145">
        <v>874</v>
      </c>
      <c r="G45" s="145">
        <v>5367</v>
      </c>
      <c r="H45" s="65">
        <v>0.44307806968511271</v>
      </c>
      <c r="I45" s="90">
        <v>0.16284702813489846</v>
      </c>
      <c r="J45" s="89">
        <v>954</v>
      </c>
      <c r="K45" s="107">
        <v>2795</v>
      </c>
      <c r="L45" s="107">
        <v>2570</v>
      </c>
      <c r="M45" s="29">
        <v>5365</v>
      </c>
      <c r="N45" s="30">
        <v>0.52096924510717613</v>
      </c>
      <c r="O45" s="30">
        <v>0.47903075489282387</v>
      </c>
      <c r="P45" s="31">
        <v>662</v>
      </c>
      <c r="Q45" s="31">
        <v>1222</v>
      </c>
      <c r="R45" s="31">
        <v>1958</v>
      </c>
      <c r="S45" s="110">
        <v>1006</v>
      </c>
      <c r="T45" s="110">
        <v>517</v>
      </c>
      <c r="U45" s="31">
        <v>5365</v>
      </c>
      <c r="V45" s="32">
        <v>340</v>
      </c>
      <c r="W45" s="114">
        <v>605</v>
      </c>
      <c r="X45" s="32">
        <v>1058</v>
      </c>
      <c r="Y45" s="32">
        <v>526</v>
      </c>
      <c r="Z45" s="32">
        <v>265</v>
      </c>
      <c r="AA45" s="32">
        <v>320</v>
      </c>
      <c r="AB45" s="32">
        <v>618</v>
      </c>
      <c r="AC45" s="32">
        <v>901</v>
      </c>
      <c r="AD45" s="32">
        <v>480</v>
      </c>
      <c r="AE45" s="32">
        <v>252</v>
      </c>
      <c r="AF45" s="32">
        <v>5365</v>
      </c>
      <c r="AG45" s="33">
        <v>20</v>
      </c>
      <c r="AH45" s="33">
        <v>48</v>
      </c>
      <c r="AI45" s="33">
        <v>107</v>
      </c>
      <c r="AJ45" s="33">
        <v>6</v>
      </c>
      <c r="AK45" s="33">
        <v>61</v>
      </c>
      <c r="AL45" s="116">
        <v>5122</v>
      </c>
      <c r="AM45" s="33">
        <v>5364</v>
      </c>
      <c r="AN45" s="121">
        <v>92</v>
      </c>
      <c r="AO45" s="121">
        <v>5274</v>
      </c>
      <c r="AP45" s="34">
        <v>5366</v>
      </c>
      <c r="AQ45" s="27">
        <v>1233</v>
      </c>
      <c r="AR45" s="27">
        <v>8377</v>
      </c>
      <c r="AS45" s="28">
        <v>0.14718873104930166</v>
      </c>
      <c r="AT45" s="35">
        <v>415</v>
      </c>
      <c r="AU45" s="35">
        <v>8393</v>
      </c>
      <c r="AV45" s="36">
        <v>4.944596687715954E-2</v>
      </c>
      <c r="AW45" s="37">
        <v>919</v>
      </c>
      <c r="AX45" s="37">
        <v>8377</v>
      </c>
      <c r="AY45" s="38">
        <v>0.10970514503999045</v>
      </c>
      <c r="AZ45" s="39">
        <v>119</v>
      </c>
      <c r="BA45" s="39">
        <v>8393</v>
      </c>
      <c r="BB45" s="40">
        <v>1.4178482068390326E-2</v>
      </c>
    </row>
    <row r="46" spans="1:54" s="41" customFormat="1" x14ac:dyDescent="0.25">
      <c r="A46" s="42" t="s">
        <v>42</v>
      </c>
      <c r="B46" s="43" t="s">
        <v>199</v>
      </c>
      <c r="C46" s="89">
        <v>185</v>
      </c>
      <c r="D46" s="145">
        <v>594</v>
      </c>
      <c r="E46" s="145">
        <v>531</v>
      </c>
      <c r="F46" s="145">
        <v>362</v>
      </c>
      <c r="G46" s="145">
        <v>1943</v>
      </c>
      <c r="H46" s="65">
        <v>0.45959855892949047</v>
      </c>
      <c r="I46" s="90">
        <v>0.18630983015954708</v>
      </c>
      <c r="J46" s="89">
        <v>271</v>
      </c>
      <c r="K46" s="107">
        <v>1068</v>
      </c>
      <c r="L46" s="107">
        <v>875</v>
      </c>
      <c r="M46" s="29">
        <v>1943</v>
      </c>
      <c r="N46" s="30">
        <v>0.54966546577457542</v>
      </c>
      <c r="O46" s="30">
        <v>0.45033453422542458</v>
      </c>
      <c r="P46" s="31">
        <v>175</v>
      </c>
      <c r="Q46" s="31">
        <v>435</v>
      </c>
      <c r="R46" s="31">
        <v>790</v>
      </c>
      <c r="S46" s="110">
        <v>344</v>
      </c>
      <c r="T46" s="110">
        <v>200</v>
      </c>
      <c r="U46" s="31">
        <v>1944</v>
      </c>
      <c r="V46" s="32">
        <v>101</v>
      </c>
      <c r="W46" s="114">
        <v>240</v>
      </c>
      <c r="X46" s="32">
        <v>438</v>
      </c>
      <c r="Y46" s="32">
        <v>180</v>
      </c>
      <c r="Z46" s="32">
        <v>108</v>
      </c>
      <c r="AA46" s="32">
        <v>73</v>
      </c>
      <c r="AB46" s="32">
        <v>194</v>
      </c>
      <c r="AC46" s="32">
        <v>353</v>
      </c>
      <c r="AD46" s="32">
        <v>164</v>
      </c>
      <c r="AE46" s="32">
        <v>91</v>
      </c>
      <c r="AF46" s="32">
        <v>1942</v>
      </c>
      <c r="AG46" s="33">
        <v>6</v>
      </c>
      <c r="AH46" s="33">
        <v>7</v>
      </c>
      <c r="AI46" s="33">
        <v>26</v>
      </c>
      <c r="AJ46" s="33"/>
      <c r="AK46" s="33">
        <v>22</v>
      </c>
      <c r="AL46" s="116">
        <v>1881</v>
      </c>
      <c r="AM46" s="33">
        <v>1943</v>
      </c>
      <c r="AN46" s="121">
        <v>41</v>
      </c>
      <c r="AO46" s="121">
        <v>1902</v>
      </c>
      <c r="AP46" s="34">
        <v>1943</v>
      </c>
      <c r="AQ46" s="27">
        <v>517</v>
      </c>
      <c r="AR46" s="27">
        <v>3473</v>
      </c>
      <c r="AS46" s="28">
        <v>0.14886265476533256</v>
      </c>
      <c r="AT46" s="35">
        <v>253</v>
      </c>
      <c r="AU46" s="35">
        <v>3499</v>
      </c>
      <c r="AV46" s="36">
        <v>7.2306373249499858E-2</v>
      </c>
      <c r="AW46" s="37">
        <v>503</v>
      </c>
      <c r="AX46" s="37">
        <v>3476</v>
      </c>
      <c r="AY46" s="38">
        <v>0.1447065592635213</v>
      </c>
      <c r="AZ46" s="39">
        <v>223</v>
      </c>
      <c r="BA46" s="39">
        <v>3499</v>
      </c>
      <c r="BB46" s="40">
        <v>6.3732494998571018E-2</v>
      </c>
    </row>
    <row r="47" spans="1:54" s="41" customFormat="1" x14ac:dyDescent="0.25">
      <c r="A47" s="42" t="s">
        <v>43</v>
      </c>
      <c r="B47" s="43" t="s">
        <v>138</v>
      </c>
      <c r="C47" s="89">
        <v>18169</v>
      </c>
      <c r="D47" s="145">
        <v>47279</v>
      </c>
      <c r="E47" s="145">
        <v>50430</v>
      </c>
      <c r="F47" s="145">
        <v>36706</v>
      </c>
      <c r="G47" s="145">
        <v>181992</v>
      </c>
      <c r="H47" s="65">
        <v>0.47879027649567013</v>
      </c>
      <c r="I47" s="90">
        <v>0.20169018418392018</v>
      </c>
      <c r="J47" s="89">
        <v>29408</v>
      </c>
      <c r="K47" s="107">
        <v>90834</v>
      </c>
      <c r="L47" s="107">
        <v>91158</v>
      </c>
      <c r="M47" s="29">
        <v>181992</v>
      </c>
      <c r="N47" s="30">
        <v>0.49910985098246075</v>
      </c>
      <c r="O47" s="30">
        <v>0.50089014901753925</v>
      </c>
      <c r="P47" s="31">
        <v>16282</v>
      </c>
      <c r="Q47" s="31">
        <v>53230</v>
      </c>
      <c r="R47" s="31">
        <v>72758</v>
      </c>
      <c r="S47" s="110">
        <v>28253</v>
      </c>
      <c r="T47" s="110">
        <v>11469</v>
      </c>
      <c r="U47" s="31">
        <v>181992</v>
      </c>
      <c r="V47" s="32">
        <v>8648</v>
      </c>
      <c r="W47" s="114">
        <v>26220</v>
      </c>
      <c r="X47" s="32">
        <v>36012</v>
      </c>
      <c r="Y47" s="32">
        <v>14314</v>
      </c>
      <c r="Z47" s="32">
        <v>5640</v>
      </c>
      <c r="AA47" s="32">
        <v>7634</v>
      </c>
      <c r="AB47" s="32">
        <v>27010</v>
      </c>
      <c r="AC47" s="32">
        <v>36746</v>
      </c>
      <c r="AD47" s="32">
        <v>13940</v>
      </c>
      <c r="AE47" s="32">
        <v>5829</v>
      </c>
      <c r="AF47" s="32">
        <v>181993</v>
      </c>
      <c r="AG47" s="33">
        <v>1513</v>
      </c>
      <c r="AH47" s="33">
        <v>3530</v>
      </c>
      <c r="AI47" s="33">
        <v>8503</v>
      </c>
      <c r="AJ47" s="33">
        <v>280</v>
      </c>
      <c r="AK47" s="33">
        <v>4149</v>
      </c>
      <c r="AL47" s="116">
        <v>164017</v>
      </c>
      <c r="AM47" s="33">
        <v>181992</v>
      </c>
      <c r="AN47" s="121">
        <v>8146</v>
      </c>
      <c r="AO47" s="121">
        <v>173846</v>
      </c>
      <c r="AP47" s="34">
        <v>181992</v>
      </c>
      <c r="AQ47" s="27">
        <v>23136</v>
      </c>
      <c r="AR47" s="27">
        <v>185061</v>
      </c>
      <c r="AS47" s="28">
        <v>0.12501823722988636</v>
      </c>
      <c r="AT47" s="35">
        <v>7841</v>
      </c>
      <c r="AU47" s="35">
        <v>186605</v>
      </c>
      <c r="AV47" s="36">
        <v>4.2019238498432518E-2</v>
      </c>
      <c r="AW47" s="37">
        <v>28899</v>
      </c>
      <c r="AX47" s="37">
        <v>178672</v>
      </c>
      <c r="AY47" s="38">
        <v>0.16174330616996507</v>
      </c>
      <c r="AZ47" s="39">
        <v>11497</v>
      </c>
      <c r="BA47" s="39">
        <v>186605</v>
      </c>
      <c r="BB47" s="40">
        <v>6.1611425202968841E-2</v>
      </c>
    </row>
    <row r="48" spans="1:54" s="41" customFormat="1" x14ac:dyDescent="0.25">
      <c r="A48" s="42" t="s">
        <v>44</v>
      </c>
      <c r="B48" s="43" t="s">
        <v>199</v>
      </c>
      <c r="C48" s="89">
        <v>254</v>
      </c>
      <c r="D48" s="145">
        <v>804</v>
      </c>
      <c r="E48" s="145">
        <v>754</v>
      </c>
      <c r="F48" s="145">
        <v>552</v>
      </c>
      <c r="G48" s="145">
        <v>2739</v>
      </c>
      <c r="H48" s="65">
        <v>0.47681635633442865</v>
      </c>
      <c r="I48" s="90">
        <v>0.20153340635268346</v>
      </c>
      <c r="J48" s="89">
        <v>375</v>
      </c>
      <c r="K48" s="107">
        <v>1534</v>
      </c>
      <c r="L48" s="107">
        <v>1206</v>
      </c>
      <c r="M48" s="29">
        <v>2740</v>
      </c>
      <c r="N48" s="30">
        <v>0.55985401459854012</v>
      </c>
      <c r="O48" s="30">
        <v>0.44014598540145983</v>
      </c>
      <c r="P48" s="31">
        <v>241</v>
      </c>
      <c r="Q48" s="31">
        <v>636</v>
      </c>
      <c r="R48" s="31">
        <v>1092</v>
      </c>
      <c r="S48" s="110">
        <v>537</v>
      </c>
      <c r="T48" s="110">
        <v>234</v>
      </c>
      <c r="U48" s="31">
        <v>2740</v>
      </c>
      <c r="V48" s="32">
        <v>135</v>
      </c>
      <c r="W48" s="114">
        <v>350</v>
      </c>
      <c r="X48" s="32">
        <v>627</v>
      </c>
      <c r="Y48" s="32">
        <v>289</v>
      </c>
      <c r="Z48" s="32">
        <v>133</v>
      </c>
      <c r="AA48" s="32">
        <v>106</v>
      </c>
      <c r="AB48" s="32">
        <v>286</v>
      </c>
      <c r="AC48" s="32">
        <v>465</v>
      </c>
      <c r="AD48" s="32">
        <v>248</v>
      </c>
      <c r="AE48" s="32">
        <v>101</v>
      </c>
      <c r="AF48" s="32">
        <v>2740</v>
      </c>
      <c r="AG48" s="33">
        <v>12</v>
      </c>
      <c r="AH48" s="33">
        <v>48</v>
      </c>
      <c r="AI48" s="33">
        <v>46</v>
      </c>
      <c r="AJ48" s="33">
        <v>4</v>
      </c>
      <c r="AK48" s="33">
        <v>28</v>
      </c>
      <c r="AL48" s="116">
        <v>2600</v>
      </c>
      <c r="AM48" s="33">
        <v>2738</v>
      </c>
      <c r="AN48" s="121">
        <v>91</v>
      </c>
      <c r="AO48" s="121">
        <v>2649</v>
      </c>
      <c r="AP48" s="34">
        <v>2740</v>
      </c>
      <c r="AQ48" s="27">
        <v>719</v>
      </c>
      <c r="AR48" s="27">
        <v>5211</v>
      </c>
      <c r="AS48" s="28">
        <v>0.1379773555939359</v>
      </c>
      <c r="AT48" s="35">
        <v>245</v>
      </c>
      <c r="AU48" s="35">
        <v>5258</v>
      </c>
      <c r="AV48" s="36">
        <v>4.6595663750475469E-2</v>
      </c>
      <c r="AW48" s="37">
        <v>895</v>
      </c>
      <c r="AX48" s="37">
        <v>5116</v>
      </c>
      <c r="AY48" s="38">
        <v>0.17494136043784206</v>
      </c>
      <c r="AZ48" s="39">
        <v>290</v>
      </c>
      <c r="BA48" s="39">
        <v>5258</v>
      </c>
      <c r="BB48" s="40">
        <v>5.5154050969950554E-2</v>
      </c>
    </row>
    <row r="49" spans="1:54" s="41" customFormat="1" x14ac:dyDescent="0.25">
      <c r="A49" s="42" t="s">
        <v>45</v>
      </c>
      <c r="B49" s="43" t="s">
        <v>199</v>
      </c>
      <c r="C49" s="89">
        <v>206</v>
      </c>
      <c r="D49" s="145">
        <v>681</v>
      </c>
      <c r="E49" s="145">
        <v>617</v>
      </c>
      <c r="F49" s="145">
        <v>429</v>
      </c>
      <c r="G49" s="145">
        <v>2318</v>
      </c>
      <c r="H49" s="65">
        <v>0.45125107851596202</v>
      </c>
      <c r="I49" s="90">
        <v>0.18507333908541845</v>
      </c>
      <c r="J49" s="89">
        <v>385</v>
      </c>
      <c r="K49" s="107">
        <v>1354</v>
      </c>
      <c r="L49" s="107">
        <v>962</v>
      </c>
      <c r="M49" s="29">
        <v>2316</v>
      </c>
      <c r="N49" s="30">
        <v>0.58462867012089814</v>
      </c>
      <c r="O49" s="30">
        <v>0.41537132987910191</v>
      </c>
      <c r="P49" s="31">
        <v>255</v>
      </c>
      <c r="Q49" s="31">
        <v>556</v>
      </c>
      <c r="R49" s="31">
        <v>887</v>
      </c>
      <c r="S49" s="110">
        <v>395</v>
      </c>
      <c r="T49" s="110">
        <v>224</v>
      </c>
      <c r="U49" s="31">
        <v>2317</v>
      </c>
      <c r="V49" s="32">
        <v>138</v>
      </c>
      <c r="W49" s="114">
        <v>310</v>
      </c>
      <c r="X49" s="32">
        <v>526</v>
      </c>
      <c r="Y49" s="32">
        <v>244</v>
      </c>
      <c r="Z49" s="32">
        <v>136</v>
      </c>
      <c r="AA49" s="32">
        <v>117</v>
      </c>
      <c r="AB49" s="32">
        <v>247</v>
      </c>
      <c r="AC49" s="32">
        <v>360</v>
      </c>
      <c r="AD49" s="32">
        <v>151</v>
      </c>
      <c r="AE49" s="32">
        <v>88</v>
      </c>
      <c r="AF49" s="32">
        <v>2317</v>
      </c>
      <c r="AG49" s="33">
        <v>8</v>
      </c>
      <c r="AH49" s="33">
        <v>29</v>
      </c>
      <c r="AI49" s="33">
        <v>31</v>
      </c>
      <c r="AJ49" s="33">
        <v>5</v>
      </c>
      <c r="AK49" s="33">
        <v>26</v>
      </c>
      <c r="AL49" s="116">
        <v>2218</v>
      </c>
      <c r="AM49" s="33">
        <v>2317</v>
      </c>
      <c r="AN49" s="121">
        <v>67</v>
      </c>
      <c r="AO49" s="121">
        <v>2250</v>
      </c>
      <c r="AP49" s="34">
        <v>2317</v>
      </c>
      <c r="AQ49" s="27">
        <v>906</v>
      </c>
      <c r="AR49" s="27">
        <v>4320</v>
      </c>
      <c r="AS49" s="28">
        <v>0.20972222222222223</v>
      </c>
      <c r="AT49" s="35">
        <v>113</v>
      </c>
      <c r="AU49" s="35">
        <v>4387</v>
      </c>
      <c r="AV49" s="36">
        <v>2.5757921130613176E-2</v>
      </c>
      <c r="AW49" s="37">
        <v>756</v>
      </c>
      <c r="AX49" s="37">
        <v>4334</v>
      </c>
      <c r="AY49" s="38">
        <v>0.17443470235348407</v>
      </c>
      <c r="AZ49" s="39">
        <v>134</v>
      </c>
      <c r="BA49" s="39">
        <v>4387</v>
      </c>
      <c r="BB49" s="40">
        <v>3.0544791429222704E-2</v>
      </c>
    </row>
    <row r="50" spans="1:54" s="41" customFormat="1" x14ac:dyDescent="0.25">
      <c r="A50" s="42" t="s">
        <v>46</v>
      </c>
      <c r="B50" s="43" t="s">
        <v>135</v>
      </c>
      <c r="C50" s="89">
        <v>785</v>
      </c>
      <c r="D50" s="145">
        <v>2303</v>
      </c>
      <c r="E50" s="145">
        <v>2244</v>
      </c>
      <c r="F50" s="145">
        <v>1525</v>
      </c>
      <c r="G50" s="145">
        <v>8059</v>
      </c>
      <c r="H50" s="65">
        <v>0.46767589030897133</v>
      </c>
      <c r="I50" s="90">
        <v>0.18922943293212557</v>
      </c>
      <c r="J50" s="89">
        <v>1202</v>
      </c>
      <c r="K50" s="107">
        <v>4674</v>
      </c>
      <c r="L50" s="107">
        <v>3385</v>
      </c>
      <c r="M50" s="29">
        <v>8059</v>
      </c>
      <c r="N50" s="30">
        <v>0.57997270132770817</v>
      </c>
      <c r="O50" s="30">
        <v>0.42002729867229183</v>
      </c>
      <c r="P50" s="31">
        <v>762</v>
      </c>
      <c r="Q50" s="31">
        <v>1964</v>
      </c>
      <c r="R50" s="31">
        <v>3267</v>
      </c>
      <c r="S50" s="110">
        <v>1407</v>
      </c>
      <c r="T50" s="110">
        <v>659</v>
      </c>
      <c r="U50" s="31">
        <v>8059</v>
      </c>
      <c r="V50" s="32">
        <v>436</v>
      </c>
      <c r="W50" s="114">
        <v>1125</v>
      </c>
      <c r="X50" s="32">
        <v>1952</v>
      </c>
      <c r="Y50" s="32">
        <v>818</v>
      </c>
      <c r="Z50" s="32">
        <v>343</v>
      </c>
      <c r="AA50" s="32">
        <v>327</v>
      </c>
      <c r="AB50" s="32">
        <v>838</v>
      </c>
      <c r="AC50" s="32">
        <v>1315</v>
      </c>
      <c r="AD50" s="32">
        <v>589</v>
      </c>
      <c r="AE50" s="32">
        <v>315</v>
      </c>
      <c r="AF50" s="32">
        <v>8058</v>
      </c>
      <c r="AG50" s="33">
        <v>54</v>
      </c>
      <c r="AH50" s="33">
        <v>84</v>
      </c>
      <c r="AI50" s="33">
        <v>220</v>
      </c>
      <c r="AJ50" s="33">
        <v>6</v>
      </c>
      <c r="AK50" s="33">
        <v>148</v>
      </c>
      <c r="AL50" s="116">
        <v>7547</v>
      </c>
      <c r="AM50" s="33">
        <v>8059</v>
      </c>
      <c r="AN50" s="121">
        <v>252</v>
      </c>
      <c r="AO50" s="121">
        <v>7806</v>
      </c>
      <c r="AP50" s="34">
        <v>8058</v>
      </c>
      <c r="AQ50" s="27">
        <v>2176</v>
      </c>
      <c r="AR50" s="27">
        <v>12257</v>
      </c>
      <c r="AS50" s="28">
        <v>0.17753120665742025</v>
      </c>
      <c r="AT50" s="35">
        <v>1034</v>
      </c>
      <c r="AU50" s="35">
        <v>12290</v>
      </c>
      <c r="AV50" s="36">
        <v>8.4133441822620017E-2</v>
      </c>
      <c r="AW50" s="37">
        <v>2032</v>
      </c>
      <c r="AX50" s="37">
        <v>12332</v>
      </c>
      <c r="AY50" s="38">
        <v>0.16477457022380798</v>
      </c>
      <c r="AZ50" s="39">
        <v>334</v>
      </c>
      <c r="BA50" s="39">
        <v>12290</v>
      </c>
      <c r="BB50" s="40">
        <v>2.7176566314076486E-2</v>
      </c>
    </row>
    <row r="51" spans="1:54" s="41" customFormat="1" x14ac:dyDescent="0.25">
      <c r="A51" s="42" t="s">
        <v>47</v>
      </c>
      <c r="B51" s="43" t="s">
        <v>135</v>
      </c>
      <c r="C51" s="89">
        <v>149</v>
      </c>
      <c r="D51" s="145">
        <v>466</v>
      </c>
      <c r="E51" s="145">
        <v>436</v>
      </c>
      <c r="F51" s="145">
        <v>267</v>
      </c>
      <c r="G51" s="145">
        <v>1510</v>
      </c>
      <c r="H51" s="65">
        <v>0.46556291390728477</v>
      </c>
      <c r="I51" s="90">
        <v>0.17682119205298014</v>
      </c>
      <c r="J51" s="89">
        <v>192</v>
      </c>
      <c r="K51" s="107">
        <v>894</v>
      </c>
      <c r="L51" s="107">
        <v>616</v>
      </c>
      <c r="M51" s="29">
        <v>1510</v>
      </c>
      <c r="N51" s="30">
        <v>0.59205298013245033</v>
      </c>
      <c r="O51" s="30">
        <v>0.40794701986754967</v>
      </c>
      <c r="P51" s="31">
        <v>132</v>
      </c>
      <c r="Q51" s="31">
        <v>306</v>
      </c>
      <c r="R51" s="31">
        <v>622</v>
      </c>
      <c r="S51" s="110">
        <v>291</v>
      </c>
      <c r="T51" s="110">
        <v>161</v>
      </c>
      <c r="U51" s="31">
        <v>1512</v>
      </c>
      <c r="V51" s="32">
        <v>71</v>
      </c>
      <c r="W51" s="114">
        <v>181</v>
      </c>
      <c r="X51" s="32">
        <v>377</v>
      </c>
      <c r="Y51" s="32">
        <v>178</v>
      </c>
      <c r="Z51" s="32">
        <v>88</v>
      </c>
      <c r="AA51" s="32">
        <v>61</v>
      </c>
      <c r="AB51" s="32">
        <v>125</v>
      </c>
      <c r="AC51" s="32">
        <v>244</v>
      </c>
      <c r="AD51" s="32">
        <v>113</v>
      </c>
      <c r="AE51" s="32">
        <v>73</v>
      </c>
      <c r="AF51" s="32">
        <v>1511</v>
      </c>
      <c r="AG51" s="33">
        <v>4</v>
      </c>
      <c r="AH51" s="33">
        <v>11</v>
      </c>
      <c r="AI51" s="33">
        <v>17</v>
      </c>
      <c r="AJ51" s="33"/>
      <c r="AK51" s="33">
        <v>14</v>
      </c>
      <c r="AL51" s="116">
        <v>1464</v>
      </c>
      <c r="AM51" s="33">
        <v>1510</v>
      </c>
      <c r="AN51" s="121">
        <v>30</v>
      </c>
      <c r="AO51" s="121">
        <v>1480</v>
      </c>
      <c r="AP51" s="34">
        <v>1510</v>
      </c>
      <c r="AQ51" s="27">
        <v>1020</v>
      </c>
      <c r="AR51" s="27">
        <v>4142</v>
      </c>
      <c r="AS51" s="28">
        <v>0.24625784645098986</v>
      </c>
      <c r="AT51" s="35">
        <v>212</v>
      </c>
      <c r="AU51" s="35">
        <v>4168</v>
      </c>
      <c r="AV51" s="36">
        <v>5.0863723608445301E-2</v>
      </c>
      <c r="AW51" s="37">
        <v>870</v>
      </c>
      <c r="AX51" s="37">
        <v>4160</v>
      </c>
      <c r="AY51" s="38">
        <v>0.20913461538461539</v>
      </c>
      <c r="AZ51" s="39">
        <v>201</v>
      </c>
      <c r="BA51" s="39">
        <v>4168</v>
      </c>
      <c r="BB51" s="40">
        <v>4.8224568138195777E-2</v>
      </c>
    </row>
    <row r="52" spans="1:54" s="41" customFormat="1" x14ac:dyDescent="0.25">
      <c r="A52" s="42" t="s">
        <v>48</v>
      </c>
      <c r="B52" s="43" t="s">
        <v>199</v>
      </c>
      <c r="C52" s="89">
        <v>104</v>
      </c>
      <c r="D52" s="145">
        <v>367</v>
      </c>
      <c r="E52" s="145">
        <v>336</v>
      </c>
      <c r="F52" s="145">
        <v>220</v>
      </c>
      <c r="G52" s="145">
        <v>1182</v>
      </c>
      <c r="H52" s="65">
        <v>0.47038917089678511</v>
      </c>
      <c r="I52" s="90">
        <v>0.18612521150592218</v>
      </c>
      <c r="J52" s="89">
        <v>155</v>
      </c>
      <c r="K52" s="107">
        <v>583</v>
      </c>
      <c r="L52" s="107">
        <v>598</v>
      </c>
      <c r="M52" s="29">
        <v>1181</v>
      </c>
      <c r="N52" s="30">
        <v>0.49364944961896695</v>
      </c>
      <c r="O52" s="30">
        <v>0.50635055038103305</v>
      </c>
      <c r="P52" s="31">
        <v>99</v>
      </c>
      <c r="Q52" s="31">
        <v>269</v>
      </c>
      <c r="R52" s="31">
        <v>447</v>
      </c>
      <c r="S52" s="110">
        <v>220</v>
      </c>
      <c r="T52" s="110">
        <v>146</v>
      </c>
      <c r="U52" s="31">
        <v>1181</v>
      </c>
      <c r="V52" s="32">
        <v>48</v>
      </c>
      <c r="W52" s="114">
        <v>133</v>
      </c>
      <c r="X52" s="32">
        <v>224</v>
      </c>
      <c r="Y52" s="32">
        <v>111</v>
      </c>
      <c r="Z52" s="32">
        <v>67</v>
      </c>
      <c r="AA52" s="32">
        <v>51</v>
      </c>
      <c r="AB52" s="32">
        <v>135</v>
      </c>
      <c r="AC52" s="32">
        <v>222</v>
      </c>
      <c r="AD52" s="32">
        <v>109</v>
      </c>
      <c r="AE52" s="32">
        <v>79</v>
      </c>
      <c r="AF52" s="32">
        <v>1179</v>
      </c>
      <c r="AG52" s="33">
        <v>10</v>
      </c>
      <c r="AH52" s="33">
        <v>6</v>
      </c>
      <c r="AI52" s="33">
        <v>26</v>
      </c>
      <c r="AJ52" s="33"/>
      <c r="AK52" s="33">
        <v>14</v>
      </c>
      <c r="AL52" s="116">
        <v>1124</v>
      </c>
      <c r="AM52" s="33">
        <v>1181</v>
      </c>
      <c r="AN52" s="121">
        <v>17</v>
      </c>
      <c r="AO52" s="121">
        <v>1164</v>
      </c>
      <c r="AP52" s="34">
        <v>1181</v>
      </c>
      <c r="AQ52" s="27">
        <v>310</v>
      </c>
      <c r="AR52" s="27">
        <v>2268</v>
      </c>
      <c r="AS52" s="28">
        <v>0.13668430335097001</v>
      </c>
      <c r="AT52" s="35">
        <v>78</v>
      </c>
      <c r="AU52" s="35">
        <v>2299</v>
      </c>
      <c r="AV52" s="36">
        <v>3.3927794693344934E-2</v>
      </c>
      <c r="AW52" s="37">
        <v>189</v>
      </c>
      <c r="AX52" s="37">
        <v>2290</v>
      </c>
      <c r="AY52" s="38">
        <v>8.2532751091703063E-2</v>
      </c>
      <c r="AZ52" s="39">
        <v>53</v>
      </c>
      <c r="BA52" s="39">
        <v>2299</v>
      </c>
      <c r="BB52" s="40">
        <v>2.3053501522401043E-2</v>
      </c>
    </row>
    <row r="53" spans="1:54" s="41" customFormat="1" x14ac:dyDescent="0.25">
      <c r="A53" s="42" t="s">
        <v>49</v>
      </c>
      <c r="B53" s="43" t="s">
        <v>133</v>
      </c>
      <c r="C53" s="89">
        <v>234</v>
      </c>
      <c r="D53" s="145">
        <v>669</v>
      </c>
      <c r="E53" s="145">
        <v>613</v>
      </c>
      <c r="F53" s="145">
        <v>582</v>
      </c>
      <c r="G53" s="145">
        <v>2605</v>
      </c>
      <c r="H53" s="65">
        <v>0.45873320537428025</v>
      </c>
      <c r="I53" s="90">
        <v>0.22341650671785029</v>
      </c>
      <c r="J53" s="89">
        <v>507</v>
      </c>
      <c r="K53" s="107">
        <v>1452</v>
      </c>
      <c r="L53" s="107">
        <v>1153</v>
      </c>
      <c r="M53" s="29">
        <v>2605</v>
      </c>
      <c r="N53" s="30">
        <v>0.55738963531669861</v>
      </c>
      <c r="O53" s="30">
        <v>0.44261036468330134</v>
      </c>
      <c r="P53" s="31">
        <v>319</v>
      </c>
      <c r="Q53" s="31">
        <v>596</v>
      </c>
      <c r="R53" s="31">
        <v>975</v>
      </c>
      <c r="S53" s="110">
        <v>457</v>
      </c>
      <c r="T53" s="110">
        <v>258</v>
      </c>
      <c r="U53" s="31">
        <v>2605</v>
      </c>
      <c r="V53" s="32">
        <v>197</v>
      </c>
      <c r="W53" s="114">
        <v>312</v>
      </c>
      <c r="X53" s="32">
        <v>526</v>
      </c>
      <c r="Y53" s="32">
        <v>272</v>
      </c>
      <c r="Z53" s="32">
        <v>144</v>
      </c>
      <c r="AA53" s="32">
        <v>122</v>
      </c>
      <c r="AB53" s="32">
        <v>283</v>
      </c>
      <c r="AC53" s="32">
        <v>449</v>
      </c>
      <c r="AD53" s="32">
        <v>185</v>
      </c>
      <c r="AE53" s="32">
        <v>114</v>
      </c>
      <c r="AF53" s="32">
        <v>2604</v>
      </c>
      <c r="AG53" s="33">
        <v>16</v>
      </c>
      <c r="AH53" s="33">
        <v>17</v>
      </c>
      <c r="AI53" s="33">
        <v>178</v>
      </c>
      <c r="AJ53" s="33"/>
      <c r="AK53" s="33">
        <v>52</v>
      </c>
      <c r="AL53" s="116">
        <v>2341</v>
      </c>
      <c r="AM53" s="33">
        <v>2605</v>
      </c>
      <c r="AN53" s="121">
        <v>82</v>
      </c>
      <c r="AO53" s="121">
        <v>2523</v>
      </c>
      <c r="AP53" s="34">
        <v>2605</v>
      </c>
      <c r="AQ53" s="27">
        <v>826</v>
      </c>
      <c r="AR53" s="27">
        <v>5928</v>
      </c>
      <c r="AS53" s="28">
        <v>0.13933873144399461</v>
      </c>
      <c r="AT53" s="35">
        <v>155</v>
      </c>
      <c r="AU53" s="35">
        <v>5956</v>
      </c>
      <c r="AV53" s="36">
        <v>2.6024177300201477E-2</v>
      </c>
      <c r="AW53" s="37">
        <v>673</v>
      </c>
      <c r="AX53" s="37">
        <v>5310</v>
      </c>
      <c r="AY53" s="38">
        <v>0.12674199623352167</v>
      </c>
      <c r="AZ53" s="39">
        <v>87</v>
      </c>
      <c r="BA53" s="39">
        <v>5956</v>
      </c>
      <c r="BB53" s="40">
        <v>1.4607118871725991E-2</v>
      </c>
    </row>
    <row r="54" spans="1:54" s="41" customFormat="1" x14ac:dyDescent="0.25">
      <c r="A54" s="42" t="s">
        <v>50</v>
      </c>
      <c r="B54" s="43" t="s">
        <v>137</v>
      </c>
      <c r="C54" s="89">
        <v>1533</v>
      </c>
      <c r="D54" s="145">
        <v>4380</v>
      </c>
      <c r="E54" s="145">
        <v>4181</v>
      </c>
      <c r="F54" s="145">
        <v>2621</v>
      </c>
      <c r="G54" s="145">
        <v>15147</v>
      </c>
      <c r="H54" s="65">
        <v>0.44906582161484121</v>
      </c>
      <c r="I54" s="90">
        <v>0.17303756519442795</v>
      </c>
      <c r="J54" s="89">
        <v>2432</v>
      </c>
      <c r="K54" s="107">
        <v>7849</v>
      </c>
      <c r="L54" s="107">
        <v>7298</v>
      </c>
      <c r="M54" s="29">
        <v>15147</v>
      </c>
      <c r="N54" s="30">
        <v>0.51818842014920441</v>
      </c>
      <c r="O54" s="30">
        <v>0.48181157985079553</v>
      </c>
      <c r="P54" s="31">
        <v>1495</v>
      </c>
      <c r="Q54" s="31">
        <v>3909</v>
      </c>
      <c r="R54" s="31">
        <v>6118</v>
      </c>
      <c r="S54" s="110">
        <v>2518</v>
      </c>
      <c r="T54" s="110">
        <v>1107</v>
      </c>
      <c r="U54" s="31">
        <v>15147</v>
      </c>
      <c r="V54" s="32">
        <v>813</v>
      </c>
      <c r="W54" s="114">
        <v>2014</v>
      </c>
      <c r="X54" s="32">
        <v>3142</v>
      </c>
      <c r="Y54" s="32">
        <v>1313</v>
      </c>
      <c r="Z54" s="32">
        <v>568</v>
      </c>
      <c r="AA54" s="32">
        <v>682</v>
      </c>
      <c r="AB54" s="32">
        <v>1896</v>
      </c>
      <c r="AC54" s="32">
        <v>2976</v>
      </c>
      <c r="AD54" s="32">
        <v>1205</v>
      </c>
      <c r="AE54" s="32">
        <v>540</v>
      </c>
      <c r="AF54" s="32">
        <v>15149</v>
      </c>
      <c r="AG54" s="33">
        <v>90</v>
      </c>
      <c r="AH54" s="33">
        <v>168</v>
      </c>
      <c r="AI54" s="33">
        <v>375</v>
      </c>
      <c r="AJ54" s="33">
        <v>12</v>
      </c>
      <c r="AK54" s="33">
        <v>234</v>
      </c>
      <c r="AL54" s="116">
        <v>14270</v>
      </c>
      <c r="AM54" s="33">
        <v>15149</v>
      </c>
      <c r="AN54" s="121">
        <v>436</v>
      </c>
      <c r="AO54" s="121">
        <v>14711</v>
      </c>
      <c r="AP54" s="34">
        <v>15147</v>
      </c>
      <c r="AQ54" s="27">
        <v>4273</v>
      </c>
      <c r="AR54" s="27">
        <v>22398</v>
      </c>
      <c r="AS54" s="28">
        <v>0.19077596213947673</v>
      </c>
      <c r="AT54" s="35">
        <v>1429</v>
      </c>
      <c r="AU54" s="35">
        <v>22509</v>
      </c>
      <c r="AV54" s="36">
        <v>6.3485716824381352E-2</v>
      </c>
      <c r="AW54" s="37">
        <v>4801</v>
      </c>
      <c r="AX54" s="37">
        <v>22337</v>
      </c>
      <c r="AY54" s="38">
        <v>0.21493486144065899</v>
      </c>
      <c r="AZ54" s="39">
        <v>794</v>
      </c>
      <c r="BA54" s="39">
        <v>22509</v>
      </c>
      <c r="BB54" s="40">
        <v>3.5274778977297971E-2</v>
      </c>
    </row>
    <row r="55" spans="1:54" s="41" customFormat="1" x14ac:dyDescent="0.25">
      <c r="A55" s="42" t="s">
        <v>51</v>
      </c>
      <c r="B55" s="43" t="s">
        <v>136</v>
      </c>
      <c r="C55" s="89">
        <v>323</v>
      </c>
      <c r="D55" s="145">
        <v>897</v>
      </c>
      <c r="E55" s="145">
        <v>836</v>
      </c>
      <c r="F55" s="145">
        <v>471</v>
      </c>
      <c r="G55" s="145">
        <v>2881</v>
      </c>
      <c r="H55" s="65">
        <v>0.45366192294342245</v>
      </c>
      <c r="I55" s="90">
        <v>0.16348490107601527</v>
      </c>
      <c r="J55" s="89">
        <v>354</v>
      </c>
      <c r="K55" s="107">
        <v>1607</v>
      </c>
      <c r="L55" s="107">
        <v>1276</v>
      </c>
      <c r="M55" s="29">
        <v>2883</v>
      </c>
      <c r="N55" s="30">
        <v>0.5574054804023586</v>
      </c>
      <c r="O55" s="30">
        <v>0.44259451959764134</v>
      </c>
      <c r="P55" s="31">
        <v>221</v>
      </c>
      <c r="Q55" s="31">
        <v>676</v>
      </c>
      <c r="R55" s="31">
        <v>1250</v>
      </c>
      <c r="S55" s="110">
        <v>516</v>
      </c>
      <c r="T55" s="110">
        <v>220</v>
      </c>
      <c r="U55" s="31">
        <v>2883</v>
      </c>
      <c r="V55" s="32">
        <v>116</v>
      </c>
      <c r="W55" s="114">
        <v>350</v>
      </c>
      <c r="X55" s="32">
        <v>714</v>
      </c>
      <c r="Y55" s="32">
        <v>297</v>
      </c>
      <c r="Z55" s="32">
        <v>130</v>
      </c>
      <c r="AA55" s="32">
        <v>105</v>
      </c>
      <c r="AB55" s="32">
        <v>326</v>
      </c>
      <c r="AC55" s="32">
        <v>534</v>
      </c>
      <c r="AD55" s="32">
        <v>220</v>
      </c>
      <c r="AE55" s="32">
        <v>90</v>
      </c>
      <c r="AF55" s="32">
        <v>2882</v>
      </c>
      <c r="AG55" s="33">
        <v>18</v>
      </c>
      <c r="AH55" s="33">
        <v>9</v>
      </c>
      <c r="AI55" s="33">
        <v>50</v>
      </c>
      <c r="AJ55" s="33"/>
      <c r="AK55" s="33">
        <v>45</v>
      </c>
      <c r="AL55" s="116">
        <v>2760</v>
      </c>
      <c r="AM55" s="33">
        <v>2883</v>
      </c>
      <c r="AN55" s="121">
        <v>39</v>
      </c>
      <c r="AO55" s="121">
        <v>2844</v>
      </c>
      <c r="AP55" s="34">
        <v>2883</v>
      </c>
      <c r="AQ55" s="27">
        <v>1184</v>
      </c>
      <c r="AR55" s="27">
        <v>5415</v>
      </c>
      <c r="AS55" s="28">
        <v>0.21865189289012005</v>
      </c>
      <c r="AT55" s="35">
        <v>346</v>
      </c>
      <c r="AU55" s="35">
        <v>5445</v>
      </c>
      <c r="AV55" s="36">
        <v>6.3544536271809005E-2</v>
      </c>
      <c r="AW55" s="37">
        <v>1101</v>
      </c>
      <c r="AX55" s="37">
        <v>5415</v>
      </c>
      <c r="AY55" s="38">
        <v>0.2033240997229917</v>
      </c>
      <c r="AZ55" s="39">
        <v>114</v>
      </c>
      <c r="BA55" s="39">
        <v>5445</v>
      </c>
      <c r="BB55" s="40">
        <v>2.0936639118457299E-2</v>
      </c>
    </row>
    <row r="56" spans="1:54" s="41" customFormat="1" x14ac:dyDescent="0.25">
      <c r="A56" s="42" t="s">
        <v>52</v>
      </c>
      <c r="B56" s="43" t="s">
        <v>150</v>
      </c>
      <c r="C56" s="89">
        <v>42060</v>
      </c>
      <c r="D56" s="145">
        <v>92384</v>
      </c>
      <c r="E56" s="145">
        <v>104944</v>
      </c>
      <c r="F56" s="145">
        <v>93028</v>
      </c>
      <c r="G56" s="145">
        <v>382460</v>
      </c>
      <c r="H56" s="65">
        <v>0.51762798724049575</v>
      </c>
      <c r="I56" s="90">
        <v>0.24323589394969408</v>
      </c>
      <c r="J56" s="89">
        <v>50044</v>
      </c>
      <c r="K56" s="107">
        <v>193570</v>
      </c>
      <c r="L56" s="107">
        <v>188889</v>
      </c>
      <c r="M56" s="29">
        <v>382459</v>
      </c>
      <c r="N56" s="30">
        <v>0.50611961020658425</v>
      </c>
      <c r="O56" s="30">
        <v>0.49388038979341575</v>
      </c>
      <c r="P56" s="31">
        <v>28191</v>
      </c>
      <c r="Q56" s="31">
        <v>107441</v>
      </c>
      <c r="R56" s="31">
        <v>159617</v>
      </c>
      <c r="S56" s="110">
        <v>60825</v>
      </c>
      <c r="T56" s="110">
        <v>26386</v>
      </c>
      <c r="U56" s="31">
        <v>382460</v>
      </c>
      <c r="V56" s="32">
        <v>14865</v>
      </c>
      <c r="W56" s="114">
        <v>54769</v>
      </c>
      <c r="X56" s="32">
        <v>79530</v>
      </c>
      <c r="Y56" s="32">
        <v>31092</v>
      </c>
      <c r="Z56" s="32">
        <v>13313</v>
      </c>
      <c r="AA56" s="32">
        <v>13324</v>
      </c>
      <c r="AB56" s="32">
        <v>52672</v>
      </c>
      <c r="AC56" s="32">
        <v>80087</v>
      </c>
      <c r="AD56" s="32">
        <v>29734</v>
      </c>
      <c r="AE56" s="32">
        <v>13072</v>
      </c>
      <c r="AF56" s="32">
        <v>382458</v>
      </c>
      <c r="AG56" s="33">
        <v>2467</v>
      </c>
      <c r="AH56" s="33">
        <v>12058</v>
      </c>
      <c r="AI56" s="33">
        <v>57913</v>
      </c>
      <c r="AJ56" s="33">
        <v>925</v>
      </c>
      <c r="AK56" s="33">
        <v>9314</v>
      </c>
      <c r="AL56" s="116">
        <v>299782</v>
      </c>
      <c r="AM56" s="33">
        <v>382459</v>
      </c>
      <c r="AN56" s="121">
        <v>30080</v>
      </c>
      <c r="AO56" s="121">
        <v>352378</v>
      </c>
      <c r="AP56" s="34">
        <v>382458</v>
      </c>
      <c r="AQ56" s="27">
        <v>49171</v>
      </c>
      <c r="AR56" s="27">
        <v>435910</v>
      </c>
      <c r="AS56" s="28">
        <v>0.11280080750613659</v>
      </c>
      <c r="AT56" s="35">
        <v>19244</v>
      </c>
      <c r="AU56" s="35">
        <v>438077</v>
      </c>
      <c r="AV56" s="36">
        <v>4.3928350495460844E-2</v>
      </c>
      <c r="AW56" s="37">
        <v>54895</v>
      </c>
      <c r="AX56" s="37">
        <v>434206</v>
      </c>
      <c r="AY56" s="38">
        <v>0.12642616638185561</v>
      </c>
      <c r="AZ56" s="39">
        <v>42375</v>
      </c>
      <c r="BA56" s="39">
        <v>438077</v>
      </c>
      <c r="BB56" s="40">
        <v>9.6729570372331805E-2</v>
      </c>
    </row>
    <row r="57" spans="1:54" s="41" customFormat="1" x14ac:dyDescent="0.25">
      <c r="A57" s="42" t="s">
        <v>53</v>
      </c>
      <c r="B57" s="43" t="s">
        <v>134</v>
      </c>
      <c r="C57" s="89">
        <v>6752</v>
      </c>
      <c r="D57" s="145">
        <v>16254</v>
      </c>
      <c r="E57" s="145">
        <v>15466</v>
      </c>
      <c r="F57" s="145">
        <v>9656</v>
      </c>
      <c r="G57" s="145">
        <v>57031</v>
      </c>
      <c r="H57" s="65">
        <v>0.44049727341270539</v>
      </c>
      <c r="I57" s="90">
        <v>0.16931142711858463</v>
      </c>
      <c r="J57" s="89">
        <v>8903</v>
      </c>
      <c r="K57" s="107">
        <v>26157</v>
      </c>
      <c r="L57" s="107">
        <v>30874</v>
      </c>
      <c r="M57" s="29">
        <v>57031</v>
      </c>
      <c r="N57" s="30">
        <v>0.45864529817117006</v>
      </c>
      <c r="O57" s="30">
        <v>0.54135470182882994</v>
      </c>
      <c r="P57" s="31">
        <v>5263</v>
      </c>
      <c r="Q57" s="31">
        <v>15296</v>
      </c>
      <c r="R57" s="31">
        <v>23044</v>
      </c>
      <c r="S57" s="110">
        <v>9343</v>
      </c>
      <c r="T57" s="110">
        <v>4086</v>
      </c>
      <c r="U57" s="31">
        <v>57032</v>
      </c>
      <c r="V57" s="32">
        <v>2686</v>
      </c>
      <c r="W57" s="114">
        <v>6883</v>
      </c>
      <c r="X57" s="32">
        <v>10626</v>
      </c>
      <c r="Y57" s="32">
        <v>4120</v>
      </c>
      <c r="Z57" s="32">
        <v>1840</v>
      </c>
      <c r="AA57" s="32">
        <v>2575</v>
      </c>
      <c r="AB57" s="32">
        <v>8412</v>
      </c>
      <c r="AC57" s="32">
        <v>12417</v>
      </c>
      <c r="AD57" s="32">
        <v>5224</v>
      </c>
      <c r="AE57" s="32">
        <v>2246</v>
      </c>
      <c r="AF57" s="32">
        <v>57029</v>
      </c>
      <c r="AG57" s="33">
        <v>1076</v>
      </c>
      <c r="AH57" s="33">
        <v>878</v>
      </c>
      <c r="AI57" s="33">
        <v>2654</v>
      </c>
      <c r="AJ57" s="33">
        <v>235</v>
      </c>
      <c r="AK57" s="33">
        <v>1576</v>
      </c>
      <c r="AL57" s="116">
        <v>50612</v>
      </c>
      <c r="AM57" s="33">
        <v>57031</v>
      </c>
      <c r="AN57" s="121">
        <v>4700</v>
      </c>
      <c r="AO57" s="121">
        <v>52332</v>
      </c>
      <c r="AP57" s="34">
        <v>57032</v>
      </c>
      <c r="AQ57" s="27">
        <v>10823</v>
      </c>
      <c r="AR57" s="27">
        <v>72842</v>
      </c>
      <c r="AS57" s="28">
        <v>0.1485818621125175</v>
      </c>
      <c r="AT57" s="35">
        <v>3974</v>
      </c>
      <c r="AU57" s="35">
        <v>73133</v>
      </c>
      <c r="AV57" s="36">
        <v>5.4339354327047978E-2</v>
      </c>
      <c r="AW57" s="37">
        <v>12275</v>
      </c>
      <c r="AX57" s="37">
        <v>71921</v>
      </c>
      <c r="AY57" s="38">
        <v>0.17067337773390248</v>
      </c>
      <c r="AZ57" s="39">
        <v>5242</v>
      </c>
      <c r="BA57" s="39">
        <v>73133</v>
      </c>
      <c r="BB57" s="40">
        <v>7.1677628430393936E-2</v>
      </c>
    </row>
    <row r="58" spans="1:54" s="41" customFormat="1" x14ac:dyDescent="0.25">
      <c r="A58" s="42" t="s">
        <v>54</v>
      </c>
      <c r="B58" s="43" t="s">
        <v>139</v>
      </c>
      <c r="C58" s="89">
        <v>4951</v>
      </c>
      <c r="D58" s="145">
        <v>12728</v>
      </c>
      <c r="E58" s="145">
        <v>13171</v>
      </c>
      <c r="F58" s="145">
        <v>8950</v>
      </c>
      <c r="G58" s="145">
        <v>48499</v>
      </c>
      <c r="H58" s="65">
        <v>0.45611249716489</v>
      </c>
      <c r="I58" s="90">
        <v>0.18453988742035918</v>
      </c>
      <c r="J58" s="89">
        <v>8699</v>
      </c>
      <c r="K58" s="107">
        <v>23934</v>
      </c>
      <c r="L58" s="107">
        <v>24566</v>
      </c>
      <c r="M58" s="29">
        <v>48500</v>
      </c>
      <c r="N58" s="30">
        <v>0.49348453608247422</v>
      </c>
      <c r="O58" s="30">
        <v>0.50651546391752578</v>
      </c>
      <c r="P58" s="31">
        <v>5853</v>
      </c>
      <c r="Q58" s="31">
        <v>12245</v>
      </c>
      <c r="R58" s="31">
        <v>19379</v>
      </c>
      <c r="S58" s="110">
        <v>7750</v>
      </c>
      <c r="T58" s="110">
        <v>3272</v>
      </c>
      <c r="U58" s="31">
        <v>48499</v>
      </c>
      <c r="V58" s="32">
        <v>2993</v>
      </c>
      <c r="W58" s="114">
        <v>5802</v>
      </c>
      <c r="X58" s="32">
        <v>9634</v>
      </c>
      <c r="Y58" s="32">
        <v>3915</v>
      </c>
      <c r="Z58" s="32">
        <v>1589</v>
      </c>
      <c r="AA58" s="32">
        <v>2860</v>
      </c>
      <c r="AB58" s="32">
        <v>6443</v>
      </c>
      <c r="AC58" s="32">
        <v>9744</v>
      </c>
      <c r="AD58" s="32">
        <v>3835</v>
      </c>
      <c r="AE58" s="32">
        <v>1684</v>
      </c>
      <c r="AF58" s="32">
        <v>48499</v>
      </c>
      <c r="AG58" s="33">
        <v>205</v>
      </c>
      <c r="AH58" s="33">
        <v>696</v>
      </c>
      <c r="AI58" s="33">
        <v>2734</v>
      </c>
      <c r="AJ58" s="33">
        <v>34</v>
      </c>
      <c r="AK58" s="33">
        <v>794</v>
      </c>
      <c r="AL58" s="116">
        <v>44035</v>
      </c>
      <c r="AM58" s="33">
        <v>48498</v>
      </c>
      <c r="AN58" s="121">
        <v>1648</v>
      </c>
      <c r="AO58" s="121">
        <v>46852</v>
      </c>
      <c r="AP58" s="34">
        <v>48500</v>
      </c>
      <c r="AQ58" s="27">
        <v>15692</v>
      </c>
      <c r="AR58" s="27">
        <v>138737</v>
      </c>
      <c r="AS58" s="28">
        <v>0.11310609282311135</v>
      </c>
      <c r="AT58" s="35">
        <v>7270</v>
      </c>
      <c r="AU58" s="35">
        <v>139354</v>
      </c>
      <c r="AV58" s="36">
        <v>5.2169295463352326E-2</v>
      </c>
      <c r="AW58" s="37">
        <v>10855</v>
      </c>
      <c r="AX58" s="37">
        <v>138839</v>
      </c>
      <c r="AY58" s="38">
        <v>7.8184083722873263E-2</v>
      </c>
      <c r="AZ58" s="39">
        <v>5447</v>
      </c>
      <c r="BA58" s="39">
        <v>15692</v>
      </c>
      <c r="BB58" s="40">
        <v>0.34711955136375222</v>
      </c>
    </row>
    <row r="59" spans="1:54" s="41" customFormat="1" x14ac:dyDescent="0.25">
      <c r="A59" s="42" t="s">
        <v>55</v>
      </c>
      <c r="B59" s="43" t="s">
        <v>135</v>
      </c>
      <c r="C59" s="89">
        <v>1437</v>
      </c>
      <c r="D59" s="145">
        <v>3652</v>
      </c>
      <c r="E59" s="145">
        <v>3892</v>
      </c>
      <c r="F59" s="145">
        <v>3126</v>
      </c>
      <c r="G59" s="145">
        <v>14927</v>
      </c>
      <c r="H59" s="65">
        <v>0.47015475313190863</v>
      </c>
      <c r="I59" s="90">
        <v>0.2094191733101092</v>
      </c>
      <c r="J59" s="89">
        <v>2820</v>
      </c>
      <c r="K59" s="107">
        <v>7862</v>
      </c>
      <c r="L59" s="107">
        <v>7065</v>
      </c>
      <c r="M59" s="29">
        <v>14927</v>
      </c>
      <c r="N59" s="30">
        <v>0.52669659007168224</v>
      </c>
      <c r="O59" s="30">
        <v>0.47330340992831782</v>
      </c>
      <c r="P59" s="31">
        <v>1700</v>
      </c>
      <c r="Q59" s="31">
        <v>4051</v>
      </c>
      <c r="R59" s="31">
        <v>5754</v>
      </c>
      <c r="S59" s="110">
        <v>2413</v>
      </c>
      <c r="T59" s="110">
        <v>1008</v>
      </c>
      <c r="U59" s="31">
        <v>14926</v>
      </c>
      <c r="V59" s="32">
        <v>933</v>
      </c>
      <c r="W59" s="114">
        <v>2096</v>
      </c>
      <c r="X59" s="32">
        <v>3067</v>
      </c>
      <c r="Y59" s="32">
        <v>1278</v>
      </c>
      <c r="Z59" s="32">
        <v>488</v>
      </c>
      <c r="AA59" s="32">
        <v>768</v>
      </c>
      <c r="AB59" s="32">
        <v>1955</v>
      </c>
      <c r="AC59" s="32">
        <v>2687</v>
      </c>
      <c r="AD59" s="32">
        <v>1135</v>
      </c>
      <c r="AE59" s="32">
        <v>520</v>
      </c>
      <c r="AF59" s="32">
        <v>14927</v>
      </c>
      <c r="AG59" s="33">
        <v>111</v>
      </c>
      <c r="AH59" s="33">
        <v>370</v>
      </c>
      <c r="AI59" s="33">
        <v>760</v>
      </c>
      <c r="AJ59" s="33">
        <v>35</v>
      </c>
      <c r="AK59" s="33">
        <v>340</v>
      </c>
      <c r="AL59" s="116">
        <v>13311</v>
      </c>
      <c r="AM59" s="33">
        <v>14927</v>
      </c>
      <c r="AN59" s="121">
        <v>747</v>
      </c>
      <c r="AO59" s="121">
        <v>14180</v>
      </c>
      <c r="AP59" s="34">
        <v>14927</v>
      </c>
      <c r="AQ59" s="27">
        <v>3671</v>
      </c>
      <c r="AR59" s="27">
        <v>31636</v>
      </c>
      <c r="AS59" s="28">
        <v>0.11603869009988621</v>
      </c>
      <c r="AT59" s="35">
        <v>3609</v>
      </c>
      <c r="AU59" s="35">
        <v>31991</v>
      </c>
      <c r="AV59" s="36">
        <v>0.11281297865024538</v>
      </c>
      <c r="AW59" s="37">
        <v>4615</v>
      </c>
      <c r="AX59" s="37">
        <v>31883</v>
      </c>
      <c r="AY59" s="38">
        <v>0.14474798481949627</v>
      </c>
      <c r="AZ59" s="39">
        <v>2083</v>
      </c>
      <c r="BA59" s="39">
        <v>31991</v>
      </c>
      <c r="BB59" s="40">
        <v>6.5112062767653398E-2</v>
      </c>
    </row>
    <row r="60" spans="1:54" s="41" customFormat="1" x14ac:dyDescent="0.25">
      <c r="A60" s="42" t="s">
        <v>56</v>
      </c>
      <c r="B60" s="43" t="s">
        <v>199</v>
      </c>
      <c r="C60" s="89">
        <v>78</v>
      </c>
      <c r="D60" s="145">
        <v>247</v>
      </c>
      <c r="E60" s="145">
        <v>222</v>
      </c>
      <c r="F60" s="145">
        <v>148</v>
      </c>
      <c r="G60" s="145">
        <v>819</v>
      </c>
      <c r="H60" s="65">
        <v>0.45177045177045178</v>
      </c>
      <c r="I60" s="90">
        <v>0.1807081807081807</v>
      </c>
      <c r="J60" s="89">
        <v>124</v>
      </c>
      <c r="K60" s="107">
        <v>380</v>
      </c>
      <c r="L60" s="107">
        <v>439</v>
      </c>
      <c r="M60" s="29">
        <v>819</v>
      </c>
      <c r="N60" s="30">
        <v>0.463980463980464</v>
      </c>
      <c r="O60" s="30">
        <v>0.536019536019536</v>
      </c>
      <c r="P60" s="31">
        <v>84</v>
      </c>
      <c r="Q60" s="31">
        <v>186</v>
      </c>
      <c r="R60" s="31">
        <v>296</v>
      </c>
      <c r="S60" s="110">
        <v>160</v>
      </c>
      <c r="T60" s="110">
        <v>94</v>
      </c>
      <c r="U60" s="31">
        <v>820</v>
      </c>
      <c r="V60" s="32">
        <v>34</v>
      </c>
      <c r="W60" s="114">
        <v>76</v>
      </c>
      <c r="X60" s="32">
        <v>148</v>
      </c>
      <c r="Y60" s="32">
        <v>81</v>
      </c>
      <c r="Z60" s="32">
        <v>39</v>
      </c>
      <c r="AA60" s="32">
        <v>49</v>
      </c>
      <c r="AB60" s="32">
        <v>108</v>
      </c>
      <c r="AC60" s="32">
        <v>147</v>
      </c>
      <c r="AD60" s="32">
        <v>78</v>
      </c>
      <c r="AE60" s="32">
        <v>55</v>
      </c>
      <c r="AF60" s="32">
        <v>815</v>
      </c>
      <c r="AG60" s="33"/>
      <c r="AH60" s="33">
        <v>4</v>
      </c>
      <c r="AI60" s="33">
        <v>8</v>
      </c>
      <c r="AJ60" s="33">
        <v>0</v>
      </c>
      <c r="AK60" s="33">
        <v>9</v>
      </c>
      <c r="AL60" s="116">
        <v>795</v>
      </c>
      <c r="AM60" s="33">
        <v>819</v>
      </c>
      <c r="AN60" s="121">
        <v>13</v>
      </c>
      <c r="AO60" s="121">
        <v>806</v>
      </c>
      <c r="AP60" s="34">
        <v>819</v>
      </c>
      <c r="AQ60" s="27">
        <v>370</v>
      </c>
      <c r="AR60" s="27">
        <v>2086</v>
      </c>
      <c r="AS60" s="28">
        <v>0.17737296260786195</v>
      </c>
      <c r="AT60" s="35">
        <v>110</v>
      </c>
      <c r="AU60" s="35">
        <v>2091</v>
      </c>
      <c r="AV60" s="36">
        <v>5.2606408417025345E-2</v>
      </c>
      <c r="AW60" s="37">
        <v>255</v>
      </c>
      <c r="AX60" s="37">
        <v>2074</v>
      </c>
      <c r="AY60" s="38">
        <v>0.12295081967213115</v>
      </c>
      <c r="AZ60" s="39">
        <v>59</v>
      </c>
      <c r="BA60" s="39">
        <v>2091</v>
      </c>
      <c r="BB60" s="40">
        <v>2.8216164514586323E-2</v>
      </c>
    </row>
    <row r="61" spans="1:54" s="41" customFormat="1" x14ac:dyDescent="0.25">
      <c r="A61" s="42" t="s">
        <v>57</v>
      </c>
      <c r="B61" s="43" t="s">
        <v>133</v>
      </c>
      <c r="C61" s="89">
        <v>1626</v>
      </c>
      <c r="D61" s="145">
        <v>4604</v>
      </c>
      <c r="E61" s="145">
        <v>3869</v>
      </c>
      <c r="F61" s="145">
        <v>2150</v>
      </c>
      <c r="G61" s="145">
        <v>14501</v>
      </c>
      <c r="H61" s="65">
        <v>0.4150748224260396</v>
      </c>
      <c r="I61" s="90">
        <v>0.14826563685263086</v>
      </c>
      <c r="J61" s="89">
        <v>2252</v>
      </c>
      <c r="K61" s="107">
        <v>6520</v>
      </c>
      <c r="L61" s="107">
        <v>7982</v>
      </c>
      <c r="M61" s="29">
        <v>14502</v>
      </c>
      <c r="N61" s="30">
        <v>0.44959315956419804</v>
      </c>
      <c r="O61" s="30">
        <v>0.5504068404358019</v>
      </c>
      <c r="P61" s="31">
        <v>1389</v>
      </c>
      <c r="Q61" s="31">
        <v>3819</v>
      </c>
      <c r="R61" s="31">
        <v>5948</v>
      </c>
      <c r="S61" s="110">
        <v>2455</v>
      </c>
      <c r="T61" s="110">
        <v>892</v>
      </c>
      <c r="U61" s="31">
        <v>14503</v>
      </c>
      <c r="V61" s="32">
        <v>665</v>
      </c>
      <c r="W61" s="114">
        <v>1612</v>
      </c>
      <c r="X61" s="32">
        <v>2700</v>
      </c>
      <c r="Y61" s="32">
        <v>1101</v>
      </c>
      <c r="Z61" s="32">
        <v>442</v>
      </c>
      <c r="AA61" s="32">
        <v>725</v>
      </c>
      <c r="AB61" s="32">
        <v>2207</v>
      </c>
      <c r="AC61" s="32">
        <v>3248</v>
      </c>
      <c r="AD61" s="32">
        <v>1353</v>
      </c>
      <c r="AE61" s="32">
        <v>450</v>
      </c>
      <c r="AF61" s="32">
        <v>14503</v>
      </c>
      <c r="AG61" s="33">
        <v>93</v>
      </c>
      <c r="AH61" s="33">
        <v>125</v>
      </c>
      <c r="AI61" s="33">
        <v>333</v>
      </c>
      <c r="AJ61" s="33">
        <v>14</v>
      </c>
      <c r="AK61" s="33">
        <v>255</v>
      </c>
      <c r="AL61" s="116">
        <v>13684</v>
      </c>
      <c r="AM61" s="33">
        <v>14504</v>
      </c>
      <c r="AN61" s="121">
        <v>484</v>
      </c>
      <c r="AO61" s="121">
        <v>14018</v>
      </c>
      <c r="AP61" s="34">
        <v>14502</v>
      </c>
      <c r="AQ61" s="27">
        <v>3164</v>
      </c>
      <c r="AR61" s="27">
        <v>20493</v>
      </c>
      <c r="AS61" s="28">
        <v>0.15439418337969063</v>
      </c>
      <c r="AT61" s="35">
        <v>1175</v>
      </c>
      <c r="AU61" s="35">
        <v>20619</v>
      </c>
      <c r="AV61" s="36">
        <v>5.6986274795091905E-2</v>
      </c>
      <c r="AW61" s="37">
        <v>3110</v>
      </c>
      <c r="AX61" s="37">
        <v>20510</v>
      </c>
      <c r="AY61" s="38">
        <v>0.15163334958556801</v>
      </c>
      <c r="AZ61" s="39">
        <v>560</v>
      </c>
      <c r="BA61" s="39">
        <v>20619</v>
      </c>
      <c r="BB61" s="40">
        <v>2.715941607255444E-2</v>
      </c>
    </row>
    <row r="62" spans="1:54" s="41" customFormat="1" x14ac:dyDescent="0.25">
      <c r="A62" s="42" t="s">
        <v>58</v>
      </c>
      <c r="B62" s="43" t="s">
        <v>135</v>
      </c>
      <c r="C62" s="89">
        <v>865</v>
      </c>
      <c r="D62" s="145">
        <v>2390</v>
      </c>
      <c r="E62" s="145">
        <v>2252</v>
      </c>
      <c r="F62" s="145">
        <v>1599</v>
      </c>
      <c r="G62" s="145">
        <v>8433</v>
      </c>
      <c r="H62" s="65">
        <v>0.45665836594331793</v>
      </c>
      <c r="I62" s="90">
        <v>0.18961223763785129</v>
      </c>
      <c r="J62" s="89">
        <v>1327</v>
      </c>
      <c r="K62" s="107">
        <v>4391</v>
      </c>
      <c r="L62" s="107">
        <v>4042</v>
      </c>
      <c r="M62" s="29">
        <v>8433</v>
      </c>
      <c r="N62" s="30">
        <v>0.52069251749080991</v>
      </c>
      <c r="O62" s="30">
        <v>0.47930748250919009</v>
      </c>
      <c r="P62" s="31">
        <v>886</v>
      </c>
      <c r="Q62" s="31">
        <v>2112</v>
      </c>
      <c r="R62" s="31">
        <v>3287</v>
      </c>
      <c r="S62" s="110">
        <v>1432</v>
      </c>
      <c r="T62" s="110">
        <v>716</v>
      </c>
      <c r="U62" s="31">
        <v>8433</v>
      </c>
      <c r="V62" s="32">
        <v>462</v>
      </c>
      <c r="W62" s="114">
        <v>1084</v>
      </c>
      <c r="X62" s="32">
        <v>1759</v>
      </c>
      <c r="Y62" s="32">
        <v>730</v>
      </c>
      <c r="Z62" s="32">
        <v>356</v>
      </c>
      <c r="AA62" s="32">
        <v>423</v>
      </c>
      <c r="AB62" s="32">
        <v>1029</v>
      </c>
      <c r="AC62" s="32">
        <v>1528</v>
      </c>
      <c r="AD62" s="32">
        <v>702</v>
      </c>
      <c r="AE62" s="32">
        <v>360</v>
      </c>
      <c r="AF62" s="32">
        <v>8433</v>
      </c>
      <c r="AG62" s="33">
        <v>44</v>
      </c>
      <c r="AH62" s="33">
        <v>98</v>
      </c>
      <c r="AI62" s="33">
        <v>309</v>
      </c>
      <c r="AJ62" s="33">
        <v>10</v>
      </c>
      <c r="AK62" s="33">
        <v>154</v>
      </c>
      <c r="AL62" s="116">
        <v>7818</v>
      </c>
      <c r="AM62" s="33">
        <v>8433</v>
      </c>
      <c r="AN62" s="121">
        <v>372</v>
      </c>
      <c r="AO62" s="121">
        <v>8061</v>
      </c>
      <c r="AP62" s="34">
        <v>8433</v>
      </c>
      <c r="AQ62" s="27">
        <v>2579</v>
      </c>
      <c r="AR62" s="27">
        <v>18813</v>
      </c>
      <c r="AS62" s="28">
        <v>0.13708605751342157</v>
      </c>
      <c r="AT62" s="35">
        <v>1122</v>
      </c>
      <c r="AU62" s="35">
        <v>18990</v>
      </c>
      <c r="AV62" s="36">
        <v>5.9083728278041071E-2</v>
      </c>
      <c r="AW62" s="37">
        <v>1756</v>
      </c>
      <c r="AX62" s="37">
        <v>18833</v>
      </c>
      <c r="AY62" s="38">
        <v>9.3240588328996968E-2</v>
      </c>
      <c r="AZ62" s="39">
        <v>651</v>
      </c>
      <c r="BA62" s="39">
        <v>18990</v>
      </c>
      <c r="BB62" s="40">
        <v>3.4281200631911535E-2</v>
      </c>
    </row>
    <row r="63" spans="1:54" s="41" customFormat="1" x14ac:dyDescent="0.25">
      <c r="A63" s="42" t="s">
        <v>59</v>
      </c>
      <c r="B63" s="43" t="s">
        <v>134</v>
      </c>
      <c r="C63" s="89">
        <v>954</v>
      </c>
      <c r="D63" s="145">
        <v>2538</v>
      </c>
      <c r="E63" s="145">
        <v>2286</v>
      </c>
      <c r="F63" s="145">
        <v>1416</v>
      </c>
      <c r="G63" s="145">
        <v>8490</v>
      </c>
      <c r="H63" s="65">
        <v>0.43604240282685514</v>
      </c>
      <c r="I63" s="90">
        <v>0.16678445229681979</v>
      </c>
      <c r="J63" s="89">
        <v>1296</v>
      </c>
      <c r="K63" s="107">
        <v>4154</v>
      </c>
      <c r="L63" s="107">
        <v>4336</v>
      </c>
      <c r="M63" s="29">
        <v>8490</v>
      </c>
      <c r="N63" s="30">
        <v>0.48928150765606598</v>
      </c>
      <c r="O63" s="30">
        <v>0.51071849234393407</v>
      </c>
      <c r="P63" s="31">
        <v>832</v>
      </c>
      <c r="Q63" s="31">
        <v>2072</v>
      </c>
      <c r="R63" s="31">
        <v>3492</v>
      </c>
      <c r="S63" s="110">
        <v>1434</v>
      </c>
      <c r="T63" s="110">
        <v>659</v>
      </c>
      <c r="U63" s="31">
        <v>8489</v>
      </c>
      <c r="V63" s="32">
        <v>399</v>
      </c>
      <c r="W63" s="114">
        <v>969</v>
      </c>
      <c r="X63" s="32">
        <v>1727</v>
      </c>
      <c r="Y63" s="32">
        <v>735</v>
      </c>
      <c r="Z63" s="32">
        <v>326</v>
      </c>
      <c r="AA63" s="32">
        <v>435</v>
      </c>
      <c r="AB63" s="32">
        <v>1103</v>
      </c>
      <c r="AC63" s="32">
        <v>1765</v>
      </c>
      <c r="AD63" s="32">
        <v>699</v>
      </c>
      <c r="AE63" s="32">
        <v>333</v>
      </c>
      <c r="AF63" s="32">
        <v>8491</v>
      </c>
      <c r="AG63" s="33">
        <v>90</v>
      </c>
      <c r="AH63" s="33">
        <v>90</v>
      </c>
      <c r="AI63" s="33">
        <v>160</v>
      </c>
      <c r="AJ63" s="33">
        <v>8</v>
      </c>
      <c r="AK63" s="33">
        <v>158</v>
      </c>
      <c r="AL63" s="116">
        <v>7984</v>
      </c>
      <c r="AM63" s="33">
        <v>8490</v>
      </c>
      <c r="AN63" s="121">
        <v>624</v>
      </c>
      <c r="AO63" s="121">
        <v>7866</v>
      </c>
      <c r="AP63" s="34">
        <v>8490</v>
      </c>
      <c r="AQ63" s="27">
        <v>3050</v>
      </c>
      <c r="AR63" s="27">
        <v>21551</v>
      </c>
      <c r="AS63" s="28">
        <v>0.1415247552317758</v>
      </c>
      <c r="AT63" s="35">
        <v>1132</v>
      </c>
      <c r="AU63" s="35">
        <v>21658</v>
      </c>
      <c r="AV63" s="36">
        <v>5.2267060670422014E-2</v>
      </c>
      <c r="AW63" s="37">
        <v>2870</v>
      </c>
      <c r="AX63" s="37">
        <v>21623</v>
      </c>
      <c r="AY63" s="38">
        <v>0.13272903852379411</v>
      </c>
      <c r="AZ63" s="39">
        <v>2111</v>
      </c>
      <c r="BA63" s="39">
        <v>21658</v>
      </c>
      <c r="BB63" s="40">
        <v>9.7469757133622686E-2</v>
      </c>
    </row>
    <row r="64" spans="1:54" s="41" customFormat="1" x14ac:dyDescent="0.25">
      <c r="A64" s="42" t="s">
        <v>60</v>
      </c>
      <c r="B64" s="43" t="s">
        <v>199</v>
      </c>
      <c r="C64" s="89">
        <v>201</v>
      </c>
      <c r="D64" s="145">
        <v>670</v>
      </c>
      <c r="E64" s="145">
        <v>638</v>
      </c>
      <c r="F64" s="145">
        <v>468</v>
      </c>
      <c r="G64" s="145">
        <v>2335</v>
      </c>
      <c r="H64" s="65">
        <v>0.47366167023554606</v>
      </c>
      <c r="I64" s="90">
        <v>0.20042826552462525</v>
      </c>
      <c r="J64" s="89">
        <v>358</v>
      </c>
      <c r="K64" s="107">
        <v>1223</v>
      </c>
      <c r="L64" s="107">
        <v>1113</v>
      </c>
      <c r="M64" s="29">
        <v>2336</v>
      </c>
      <c r="N64" s="30">
        <v>0.5235445205479452</v>
      </c>
      <c r="O64" s="30">
        <v>0.4764554794520548</v>
      </c>
      <c r="P64" s="31">
        <v>227</v>
      </c>
      <c r="Q64" s="31">
        <v>519</v>
      </c>
      <c r="R64" s="31">
        <v>900</v>
      </c>
      <c r="S64" s="110">
        <v>440</v>
      </c>
      <c r="T64" s="110">
        <v>249</v>
      </c>
      <c r="U64" s="31">
        <v>2335</v>
      </c>
      <c r="V64" s="32">
        <v>107</v>
      </c>
      <c r="W64" s="114">
        <v>234</v>
      </c>
      <c r="X64" s="32">
        <v>502</v>
      </c>
      <c r="Y64" s="32">
        <v>242</v>
      </c>
      <c r="Z64" s="32">
        <v>139</v>
      </c>
      <c r="AA64" s="32">
        <v>120</v>
      </c>
      <c r="AB64" s="32">
        <v>285</v>
      </c>
      <c r="AC64" s="32">
        <v>398</v>
      </c>
      <c r="AD64" s="32">
        <v>198</v>
      </c>
      <c r="AE64" s="32">
        <v>110</v>
      </c>
      <c r="AF64" s="32">
        <v>2335</v>
      </c>
      <c r="AG64" s="33">
        <v>13</v>
      </c>
      <c r="AH64" s="33">
        <v>16</v>
      </c>
      <c r="AI64" s="33">
        <v>70</v>
      </c>
      <c r="AJ64" s="33"/>
      <c r="AK64" s="33">
        <v>32</v>
      </c>
      <c r="AL64" s="116">
        <v>2204</v>
      </c>
      <c r="AM64" s="33">
        <v>2335</v>
      </c>
      <c r="AN64" s="121">
        <v>44</v>
      </c>
      <c r="AO64" s="121">
        <v>2291</v>
      </c>
      <c r="AP64" s="34">
        <v>2335</v>
      </c>
      <c r="AQ64" s="27">
        <v>675</v>
      </c>
      <c r="AR64" s="27">
        <v>5923</v>
      </c>
      <c r="AS64" s="28">
        <v>0.11396251899375316</v>
      </c>
      <c r="AT64" s="35">
        <v>345</v>
      </c>
      <c r="AU64" s="35">
        <v>5968</v>
      </c>
      <c r="AV64" s="36">
        <v>5.7808310991957101E-2</v>
      </c>
      <c r="AW64" s="37">
        <v>942</v>
      </c>
      <c r="AX64" s="37">
        <v>5346</v>
      </c>
      <c r="AY64" s="38">
        <v>0.17620650953984288</v>
      </c>
      <c r="AZ64" s="39">
        <v>96</v>
      </c>
      <c r="BA64" s="39">
        <v>5968</v>
      </c>
      <c r="BB64" s="40">
        <v>1.6085790884718499E-2</v>
      </c>
    </row>
    <row r="65" spans="1:54" s="41" customFormat="1" x14ac:dyDescent="0.25">
      <c r="A65" s="42" t="s">
        <v>61</v>
      </c>
      <c r="B65" s="43" t="s">
        <v>199</v>
      </c>
      <c r="C65" s="89">
        <v>1338</v>
      </c>
      <c r="D65" s="145">
        <v>3522</v>
      </c>
      <c r="E65" s="145">
        <v>3360</v>
      </c>
      <c r="F65" s="145">
        <v>2321</v>
      </c>
      <c r="G65" s="145">
        <v>12575</v>
      </c>
      <c r="H65" s="65">
        <v>0.45176938369781311</v>
      </c>
      <c r="I65" s="90">
        <v>0.18457256461232605</v>
      </c>
      <c r="J65" s="89">
        <v>2034</v>
      </c>
      <c r="K65" s="107">
        <v>5836</v>
      </c>
      <c r="L65" s="107">
        <v>6740</v>
      </c>
      <c r="M65" s="29">
        <v>12576</v>
      </c>
      <c r="N65" s="30">
        <v>0.46405852417302801</v>
      </c>
      <c r="O65" s="30">
        <v>0.53594147582697205</v>
      </c>
      <c r="P65" s="31">
        <v>1312</v>
      </c>
      <c r="Q65" s="31">
        <v>3223</v>
      </c>
      <c r="R65" s="31">
        <v>5066</v>
      </c>
      <c r="S65" s="110">
        <v>2114</v>
      </c>
      <c r="T65" s="110">
        <v>860</v>
      </c>
      <c r="U65" s="31">
        <v>12575</v>
      </c>
      <c r="V65" s="32">
        <v>587</v>
      </c>
      <c r="W65" s="114">
        <v>1444</v>
      </c>
      <c r="X65" s="32">
        <v>2465</v>
      </c>
      <c r="Y65" s="32">
        <v>958</v>
      </c>
      <c r="Z65" s="32">
        <v>383</v>
      </c>
      <c r="AA65" s="32">
        <v>725</v>
      </c>
      <c r="AB65" s="32">
        <v>1780</v>
      </c>
      <c r="AC65" s="32">
        <v>2602</v>
      </c>
      <c r="AD65" s="32">
        <v>1157</v>
      </c>
      <c r="AE65" s="32">
        <v>476</v>
      </c>
      <c r="AF65" s="32">
        <v>12577</v>
      </c>
      <c r="AG65" s="33">
        <v>61</v>
      </c>
      <c r="AH65" s="33">
        <v>128</v>
      </c>
      <c r="AI65" s="33">
        <v>615</v>
      </c>
      <c r="AJ65" s="33">
        <v>10</v>
      </c>
      <c r="AK65" s="33">
        <v>186</v>
      </c>
      <c r="AL65" s="116">
        <v>11574</v>
      </c>
      <c r="AM65" s="33">
        <v>12574</v>
      </c>
      <c r="AN65" s="121">
        <v>462</v>
      </c>
      <c r="AO65" s="121">
        <v>12114</v>
      </c>
      <c r="AP65" s="34">
        <v>12576</v>
      </c>
      <c r="AQ65" s="27">
        <v>4590</v>
      </c>
      <c r="AR65" s="27">
        <v>36309</v>
      </c>
      <c r="AS65" s="28">
        <v>0.12641493844501364</v>
      </c>
      <c r="AT65" s="35">
        <v>1721</v>
      </c>
      <c r="AU65" s="35">
        <v>36570</v>
      </c>
      <c r="AV65" s="36">
        <v>4.7060432048126877E-2</v>
      </c>
      <c r="AW65" s="37">
        <v>3611</v>
      </c>
      <c r="AX65" s="37">
        <v>36364</v>
      </c>
      <c r="AY65" s="38">
        <v>9.9301506984930149E-2</v>
      </c>
      <c r="AZ65" s="39">
        <v>740</v>
      </c>
      <c r="BA65" s="39">
        <v>36570</v>
      </c>
      <c r="BB65" s="40">
        <v>2.0235165436149848E-2</v>
      </c>
    </row>
    <row r="66" spans="1:54" s="41" customFormat="1" x14ac:dyDescent="0.25">
      <c r="A66" s="42" t="s">
        <v>62</v>
      </c>
      <c r="B66" s="43" t="s">
        <v>199</v>
      </c>
      <c r="C66" s="89">
        <v>391</v>
      </c>
      <c r="D66" s="145">
        <v>1211</v>
      </c>
      <c r="E66" s="145">
        <v>1098</v>
      </c>
      <c r="F66" s="145">
        <v>744</v>
      </c>
      <c r="G66" s="145">
        <v>4102</v>
      </c>
      <c r="H66" s="65">
        <v>0.44904924427108728</v>
      </c>
      <c r="I66" s="90">
        <v>0.18137493905411994</v>
      </c>
      <c r="J66" s="89">
        <v>658</v>
      </c>
      <c r="K66" s="107">
        <v>2234</v>
      </c>
      <c r="L66" s="107">
        <v>1868</v>
      </c>
      <c r="M66" s="29">
        <v>4102</v>
      </c>
      <c r="N66" s="30">
        <v>0.54461238420282787</v>
      </c>
      <c r="O66" s="30">
        <v>0.45538761579717213</v>
      </c>
      <c r="P66" s="31">
        <v>468</v>
      </c>
      <c r="Q66" s="31">
        <v>886</v>
      </c>
      <c r="R66" s="31">
        <v>1580</v>
      </c>
      <c r="S66" s="110">
        <v>812</v>
      </c>
      <c r="T66" s="110">
        <v>354</v>
      </c>
      <c r="U66" s="31">
        <v>4100</v>
      </c>
      <c r="V66" s="32">
        <v>270</v>
      </c>
      <c r="W66" s="114">
        <v>474</v>
      </c>
      <c r="X66" s="32">
        <v>875</v>
      </c>
      <c r="Y66" s="32">
        <v>436</v>
      </c>
      <c r="Z66" s="32">
        <v>179</v>
      </c>
      <c r="AA66" s="32">
        <v>198</v>
      </c>
      <c r="AB66" s="32">
        <v>413</v>
      </c>
      <c r="AC66" s="32">
        <v>705</v>
      </c>
      <c r="AD66" s="32">
        <v>376</v>
      </c>
      <c r="AE66" s="32">
        <v>176</v>
      </c>
      <c r="AF66" s="32">
        <v>4102</v>
      </c>
      <c r="AG66" s="33">
        <v>16</v>
      </c>
      <c r="AH66" s="33">
        <v>24</v>
      </c>
      <c r="AI66" s="33">
        <v>118</v>
      </c>
      <c r="AJ66" s="33"/>
      <c r="AK66" s="33">
        <v>53</v>
      </c>
      <c r="AL66" s="116">
        <v>3888</v>
      </c>
      <c r="AM66" s="33">
        <v>4102</v>
      </c>
      <c r="AN66" s="121">
        <v>105</v>
      </c>
      <c r="AO66" s="121">
        <v>3997</v>
      </c>
      <c r="AP66" s="34">
        <v>4102</v>
      </c>
      <c r="AQ66" s="27">
        <v>770</v>
      </c>
      <c r="AR66" s="27">
        <v>6511</v>
      </c>
      <c r="AS66" s="28">
        <v>0.11826140377822147</v>
      </c>
      <c r="AT66" s="35">
        <v>211</v>
      </c>
      <c r="AU66" s="35">
        <v>6542</v>
      </c>
      <c r="AV66" s="36">
        <v>3.2253133598287985E-2</v>
      </c>
      <c r="AW66" s="37">
        <v>877</v>
      </c>
      <c r="AX66" s="37">
        <v>6518</v>
      </c>
      <c r="AY66" s="38">
        <v>0.1345504756060141</v>
      </c>
      <c r="AZ66" s="39">
        <v>243</v>
      </c>
      <c r="BA66" s="39">
        <v>6542</v>
      </c>
      <c r="BB66" s="40">
        <v>3.714460409660654E-2</v>
      </c>
    </row>
    <row r="67" spans="1:54" s="41" customFormat="1" x14ac:dyDescent="0.25">
      <c r="A67" s="42" t="s">
        <v>63</v>
      </c>
      <c r="B67" s="43" t="s">
        <v>199</v>
      </c>
      <c r="C67" s="89">
        <v>552</v>
      </c>
      <c r="D67" s="145">
        <v>1793</v>
      </c>
      <c r="E67" s="145">
        <v>1700</v>
      </c>
      <c r="F67" s="145">
        <v>1081</v>
      </c>
      <c r="G67" s="145">
        <v>6095</v>
      </c>
      <c r="H67" s="65">
        <v>0.45627563576702213</v>
      </c>
      <c r="I67" s="90">
        <v>0.17735849056603772</v>
      </c>
      <c r="J67" s="89">
        <v>969</v>
      </c>
      <c r="K67" s="107">
        <v>3092</v>
      </c>
      <c r="L67" s="107">
        <v>3003</v>
      </c>
      <c r="M67" s="29">
        <v>6095</v>
      </c>
      <c r="N67" s="30">
        <v>0.50730106644790807</v>
      </c>
      <c r="O67" s="30">
        <v>0.49269893355209188</v>
      </c>
      <c r="P67" s="31">
        <v>654</v>
      </c>
      <c r="Q67" s="31">
        <v>1486</v>
      </c>
      <c r="R67" s="31">
        <v>2397</v>
      </c>
      <c r="S67" s="110">
        <v>1042</v>
      </c>
      <c r="T67" s="110">
        <v>515</v>
      </c>
      <c r="U67" s="31">
        <v>6094</v>
      </c>
      <c r="V67" s="32">
        <v>348</v>
      </c>
      <c r="W67" s="114">
        <v>701</v>
      </c>
      <c r="X67" s="32">
        <v>1253</v>
      </c>
      <c r="Y67" s="32">
        <v>540</v>
      </c>
      <c r="Z67" s="32">
        <v>251</v>
      </c>
      <c r="AA67" s="32">
        <v>307</v>
      </c>
      <c r="AB67" s="32">
        <v>787</v>
      </c>
      <c r="AC67" s="32">
        <v>1144</v>
      </c>
      <c r="AD67" s="32">
        <v>502</v>
      </c>
      <c r="AE67" s="32">
        <v>264</v>
      </c>
      <c r="AF67" s="32">
        <v>6097</v>
      </c>
      <c r="AG67" s="33">
        <v>27</v>
      </c>
      <c r="AH67" s="33">
        <v>52</v>
      </c>
      <c r="AI67" s="33">
        <v>220</v>
      </c>
      <c r="AJ67" s="33">
        <v>5</v>
      </c>
      <c r="AK67" s="33">
        <v>96</v>
      </c>
      <c r="AL67" s="116">
        <v>5695</v>
      </c>
      <c r="AM67" s="33">
        <v>6095</v>
      </c>
      <c r="AN67" s="121">
        <v>140</v>
      </c>
      <c r="AO67" s="121">
        <v>5955</v>
      </c>
      <c r="AP67" s="34">
        <v>6095</v>
      </c>
      <c r="AQ67" s="27">
        <v>849</v>
      </c>
      <c r="AR67" s="27">
        <v>7388</v>
      </c>
      <c r="AS67" s="28">
        <v>0.11491608012994044</v>
      </c>
      <c r="AT67" s="35">
        <v>259</v>
      </c>
      <c r="AU67" s="35">
        <v>8377</v>
      </c>
      <c r="AV67" s="36">
        <v>3.0917989733794914E-2</v>
      </c>
      <c r="AW67" s="37">
        <v>825</v>
      </c>
      <c r="AX67" s="37">
        <v>7421</v>
      </c>
      <c r="AY67" s="38">
        <v>0.11117100121277455</v>
      </c>
      <c r="AZ67" s="39">
        <v>188</v>
      </c>
      <c r="BA67" s="39">
        <v>8377</v>
      </c>
      <c r="BB67" s="40">
        <v>2.2442401814492061E-2</v>
      </c>
    </row>
    <row r="68" spans="1:54" s="41" customFormat="1" x14ac:dyDescent="0.25">
      <c r="A68" s="42" t="s">
        <v>64</v>
      </c>
      <c r="B68" s="43" t="s">
        <v>134</v>
      </c>
      <c r="C68" s="89">
        <v>1272</v>
      </c>
      <c r="D68" s="145">
        <v>1963</v>
      </c>
      <c r="E68" s="145">
        <v>1794</v>
      </c>
      <c r="F68" s="145">
        <v>1087</v>
      </c>
      <c r="G68" s="145">
        <v>7124</v>
      </c>
      <c r="H68" s="65">
        <v>0.40440763615946096</v>
      </c>
      <c r="I68" s="90">
        <v>0.15258281864121281</v>
      </c>
      <c r="J68" s="89">
        <v>1008</v>
      </c>
      <c r="K68" s="107">
        <v>3170</v>
      </c>
      <c r="L68" s="107">
        <v>3954</v>
      </c>
      <c r="M68" s="29">
        <v>7124</v>
      </c>
      <c r="N68" s="30">
        <v>0.4449747332959012</v>
      </c>
      <c r="O68" s="30">
        <v>0.5550252667040988</v>
      </c>
      <c r="P68" s="31">
        <v>584</v>
      </c>
      <c r="Q68" s="31">
        <v>1949</v>
      </c>
      <c r="R68" s="31">
        <v>3055</v>
      </c>
      <c r="S68" s="110">
        <v>1106</v>
      </c>
      <c r="T68" s="110">
        <v>430</v>
      </c>
      <c r="U68" s="31">
        <v>7124</v>
      </c>
      <c r="V68" s="32">
        <v>239</v>
      </c>
      <c r="W68" s="114">
        <v>820</v>
      </c>
      <c r="X68" s="32">
        <v>1403</v>
      </c>
      <c r="Y68" s="32">
        <v>499</v>
      </c>
      <c r="Z68" s="32">
        <v>207</v>
      </c>
      <c r="AA68" s="32">
        <v>344</v>
      </c>
      <c r="AB68" s="32">
        <v>1128</v>
      </c>
      <c r="AC68" s="32">
        <v>1651</v>
      </c>
      <c r="AD68" s="32">
        <v>607</v>
      </c>
      <c r="AE68" s="32">
        <v>223</v>
      </c>
      <c r="AF68" s="32">
        <v>7121</v>
      </c>
      <c r="AG68" s="33">
        <v>290</v>
      </c>
      <c r="AH68" s="33">
        <v>206</v>
      </c>
      <c r="AI68" s="33">
        <v>306</v>
      </c>
      <c r="AJ68" s="33">
        <v>241</v>
      </c>
      <c r="AK68" s="33">
        <v>217</v>
      </c>
      <c r="AL68" s="116">
        <v>5862</v>
      </c>
      <c r="AM68" s="33">
        <v>7122</v>
      </c>
      <c r="AN68" s="121">
        <v>1562</v>
      </c>
      <c r="AO68" s="121">
        <v>5562</v>
      </c>
      <c r="AP68" s="34">
        <v>7124</v>
      </c>
      <c r="AQ68" s="27">
        <v>1877</v>
      </c>
      <c r="AR68" s="27">
        <v>13794</v>
      </c>
      <c r="AS68" s="28">
        <v>0.13607365521241119</v>
      </c>
      <c r="AT68" s="35">
        <v>790</v>
      </c>
      <c r="AU68" s="35">
        <v>13828</v>
      </c>
      <c r="AV68" s="36">
        <v>5.7130459936361004E-2</v>
      </c>
      <c r="AW68" s="37">
        <v>1981</v>
      </c>
      <c r="AX68" s="37">
        <v>13820</v>
      </c>
      <c r="AY68" s="38">
        <v>0.14334298118668595</v>
      </c>
      <c r="AZ68" s="39">
        <v>2139</v>
      </c>
      <c r="BA68" s="39">
        <v>13828</v>
      </c>
      <c r="BB68" s="40">
        <v>0.15468614405553949</v>
      </c>
    </row>
    <row r="69" spans="1:54" s="41" customFormat="1" x14ac:dyDescent="0.25">
      <c r="A69" s="42" t="s">
        <v>65</v>
      </c>
      <c r="B69" s="43" t="s">
        <v>199</v>
      </c>
      <c r="C69" s="89">
        <v>452</v>
      </c>
      <c r="D69" s="145">
        <v>1374</v>
      </c>
      <c r="E69" s="145">
        <v>1293</v>
      </c>
      <c r="F69" s="145">
        <v>890</v>
      </c>
      <c r="G69" s="145">
        <v>4741</v>
      </c>
      <c r="H69" s="65">
        <v>0.46045138156507065</v>
      </c>
      <c r="I69" s="90">
        <v>0.18772410883779794</v>
      </c>
      <c r="J69" s="89">
        <v>732</v>
      </c>
      <c r="K69" s="107">
        <v>2403</v>
      </c>
      <c r="L69" s="107">
        <v>2337</v>
      </c>
      <c r="M69" s="29">
        <v>4740</v>
      </c>
      <c r="N69" s="30">
        <v>0.50696202531645573</v>
      </c>
      <c r="O69" s="30">
        <v>0.49303797468354432</v>
      </c>
      <c r="P69" s="31">
        <v>486</v>
      </c>
      <c r="Q69" s="31">
        <v>1133</v>
      </c>
      <c r="R69" s="31">
        <v>1898</v>
      </c>
      <c r="S69" s="110">
        <v>840</v>
      </c>
      <c r="T69" s="110">
        <v>383</v>
      </c>
      <c r="U69" s="31">
        <v>4740</v>
      </c>
      <c r="V69" s="32">
        <v>240</v>
      </c>
      <c r="W69" s="114">
        <v>550</v>
      </c>
      <c r="X69" s="32">
        <v>971</v>
      </c>
      <c r="Y69" s="32">
        <v>439</v>
      </c>
      <c r="Z69" s="32">
        <v>204</v>
      </c>
      <c r="AA69" s="32">
        <v>247</v>
      </c>
      <c r="AB69" s="32">
        <v>583</v>
      </c>
      <c r="AC69" s="32">
        <v>928</v>
      </c>
      <c r="AD69" s="32">
        <v>401</v>
      </c>
      <c r="AE69" s="32">
        <v>180</v>
      </c>
      <c r="AF69" s="32">
        <v>4743</v>
      </c>
      <c r="AG69" s="33">
        <v>14</v>
      </c>
      <c r="AH69" s="33">
        <v>39</v>
      </c>
      <c r="AI69" s="33">
        <v>184</v>
      </c>
      <c r="AJ69" s="33">
        <v>4</v>
      </c>
      <c r="AK69" s="33">
        <v>76</v>
      </c>
      <c r="AL69" s="116">
        <v>4423</v>
      </c>
      <c r="AM69" s="33">
        <v>4740</v>
      </c>
      <c r="AN69" s="121">
        <v>124</v>
      </c>
      <c r="AO69" s="121">
        <v>4616</v>
      </c>
      <c r="AP69" s="34">
        <v>4740</v>
      </c>
      <c r="AQ69" s="27">
        <v>1157</v>
      </c>
      <c r="AR69" s="27">
        <v>8261</v>
      </c>
      <c r="AS69" s="28">
        <v>0.14005568333131582</v>
      </c>
      <c r="AT69" s="35">
        <v>307</v>
      </c>
      <c r="AU69" s="35">
        <v>8298</v>
      </c>
      <c r="AV69" s="36">
        <v>3.6996866714871054E-2</v>
      </c>
      <c r="AW69" s="37">
        <v>766</v>
      </c>
      <c r="AX69" s="37">
        <v>8272</v>
      </c>
      <c r="AY69" s="38">
        <v>9.260154738878143E-2</v>
      </c>
      <c r="AZ69" s="39">
        <v>264</v>
      </c>
      <c r="BA69" s="39">
        <v>8298</v>
      </c>
      <c r="BB69" s="40">
        <v>3.1814895155459148E-2</v>
      </c>
    </row>
    <row r="70" spans="1:54" s="41" customFormat="1" x14ac:dyDescent="0.25">
      <c r="A70" s="42" t="s">
        <v>66</v>
      </c>
      <c r="B70" s="43" t="s">
        <v>136</v>
      </c>
      <c r="C70" s="89">
        <v>379</v>
      </c>
      <c r="D70" s="145">
        <v>1065</v>
      </c>
      <c r="E70" s="145">
        <v>1014</v>
      </c>
      <c r="F70" s="145">
        <v>560</v>
      </c>
      <c r="G70" s="145">
        <v>3613</v>
      </c>
      <c r="H70" s="65">
        <v>0.43564904511486302</v>
      </c>
      <c r="I70" s="90">
        <v>0.15499584832549129</v>
      </c>
      <c r="J70" s="89">
        <v>595</v>
      </c>
      <c r="K70" s="107">
        <v>2016</v>
      </c>
      <c r="L70" s="107">
        <v>1599</v>
      </c>
      <c r="M70" s="29">
        <v>3615</v>
      </c>
      <c r="N70" s="30">
        <v>0.55767634854771786</v>
      </c>
      <c r="O70" s="30">
        <v>0.44232365145228214</v>
      </c>
      <c r="P70" s="31">
        <v>398</v>
      </c>
      <c r="Q70" s="31">
        <v>916</v>
      </c>
      <c r="R70" s="31">
        <v>1454</v>
      </c>
      <c r="S70" s="110">
        <v>572</v>
      </c>
      <c r="T70" s="110">
        <v>274</v>
      </c>
      <c r="U70" s="31">
        <v>3614</v>
      </c>
      <c r="V70" s="32">
        <v>225</v>
      </c>
      <c r="W70" s="114">
        <v>486</v>
      </c>
      <c r="X70" s="32">
        <v>823</v>
      </c>
      <c r="Y70" s="32">
        <v>334</v>
      </c>
      <c r="Z70" s="32">
        <v>148</v>
      </c>
      <c r="AA70" s="32">
        <v>173</v>
      </c>
      <c r="AB70" s="32">
        <v>430</v>
      </c>
      <c r="AC70" s="32">
        <v>632</v>
      </c>
      <c r="AD70" s="32">
        <v>238</v>
      </c>
      <c r="AE70" s="32">
        <v>126</v>
      </c>
      <c r="AF70" s="32">
        <v>3615</v>
      </c>
      <c r="AG70" s="33">
        <v>11</v>
      </c>
      <c r="AH70" s="33">
        <v>30</v>
      </c>
      <c r="AI70" s="33">
        <v>85</v>
      </c>
      <c r="AJ70" s="33"/>
      <c r="AK70" s="33">
        <v>43</v>
      </c>
      <c r="AL70" s="116">
        <v>3445</v>
      </c>
      <c r="AM70" s="33">
        <v>3615</v>
      </c>
      <c r="AN70" s="121">
        <v>81</v>
      </c>
      <c r="AO70" s="121">
        <v>3534</v>
      </c>
      <c r="AP70" s="34">
        <v>3615</v>
      </c>
      <c r="AQ70" s="27">
        <v>1526</v>
      </c>
      <c r="AR70" s="27">
        <v>7083</v>
      </c>
      <c r="AS70" s="28">
        <v>0.21544543272624594</v>
      </c>
      <c r="AT70" s="35">
        <v>438</v>
      </c>
      <c r="AU70" s="35">
        <v>7156</v>
      </c>
      <c r="AV70" s="36">
        <v>6.1207378423700394E-2</v>
      </c>
      <c r="AW70" s="37">
        <v>779</v>
      </c>
      <c r="AX70" s="37">
        <v>7149</v>
      </c>
      <c r="AY70" s="38">
        <v>0.10896628899146733</v>
      </c>
      <c r="AZ70" s="39">
        <v>145</v>
      </c>
      <c r="BA70" s="39">
        <v>7156</v>
      </c>
      <c r="BB70" s="40">
        <v>2.0262716601453325E-2</v>
      </c>
    </row>
    <row r="71" spans="1:54" s="41" customFormat="1" x14ac:dyDescent="0.25">
      <c r="A71" s="42" t="s">
        <v>67</v>
      </c>
      <c r="B71" s="43" t="s">
        <v>133</v>
      </c>
      <c r="C71" s="89">
        <v>139</v>
      </c>
      <c r="D71" s="145">
        <v>419</v>
      </c>
      <c r="E71" s="145">
        <v>388</v>
      </c>
      <c r="F71" s="145">
        <v>254</v>
      </c>
      <c r="G71" s="145">
        <v>1414</v>
      </c>
      <c r="H71" s="65">
        <v>0.45403111739745405</v>
      </c>
      <c r="I71" s="90">
        <v>0.17963224893917965</v>
      </c>
      <c r="J71" s="89">
        <v>214</v>
      </c>
      <c r="K71" s="107">
        <v>711</v>
      </c>
      <c r="L71" s="107">
        <v>702</v>
      </c>
      <c r="M71" s="29">
        <v>1413</v>
      </c>
      <c r="N71" s="30">
        <v>0.50318471337579618</v>
      </c>
      <c r="O71" s="30">
        <v>0.49681528662420382</v>
      </c>
      <c r="P71" s="31">
        <v>138</v>
      </c>
      <c r="Q71" s="31">
        <v>342</v>
      </c>
      <c r="R71" s="31">
        <v>551</v>
      </c>
      <c r="S71" s="110">
        <v>265</v>
      </c>
      <c r="T71" s="110">
        <v>116</v>
      </c>
      <c r="U71" s="31">
        <v>1412</v>
      </c>
      <c r="V71" s="32">
        <v>73</v>
      </c>
      <c r="W71" s="114">
        <v>168</v>
      </c>
      <c r="X71" s="32">
        <v>274</v>
      </c>
      <c r="Y71" s="32">
        <v>139</v>
      </c>
      <c r="Z71" s="32">
        <v>57</v>
      </c>
      <c r="AA71" s="32">
        <v>64</v>
      </c>
      <c r="AB71" s="32">
        <v>176</v>
      </c>
      <c r="AC71" s="32">
        <v>276</v>
      </c>
      <c r="AD71" s="32">
        <v>126</v>
      </c>
      <c r="AE71" s="32">
        <v>59</v>
      </c>
      <c r="AF71" s="32">
        <v>1412</v>
      </c>
      <c r="AG71" s="33">
        <v>8</v>
      </c>
      <c r="AH71" s="33">
        <v>6</v>
      </c>
      <c r="AI71" s="33">
        <v>32</v>
      </c>
      <c r="AJ71" s="33">
        <v>0</v>
      </c>
      <c r="AK71" s="33">
        <v>14</v>
      </c>
      <c r="AL71" s="116">
        <v>1352</v>
      </c>
      <c r="AM71" s="33">
        <v>1412</v>
      </c>
      <c r="AN71" s="121">
        <v>31</v>
      </c>
      <c r="AO71" s="121">
        <v>1383</v>
      </c>
      <c r="AP71" s="34">
        <v>1414</v>
      </c>
      <c r="AQ71" s="27">
        <v>957</v>
      </c>
      <c r="AR71" s="27">
        <v>4843</v>
      </c>
      <c r="AS71" s="28">
        <v>0.19760479041916168</v>
      </c>
      <c r="AT71" s="35">
        <v>435</v>
      </c>
      <c r="AU71" s="35">
        <v>4857</v>
      </c>
      <c r="AV71" s="36">
        <v>8.9561457689932053E-2</v>
      </c>
      <c r="AW71" s="37">
        <v>874</v>
      </c>
      <c r="AX71" s="37">
        <v>4843</v>
      </c>
      <c r="AY71" s="38">
        <v>0.18046665290109437</v>
      </c>
      <c r="AZ71" s="39">
        <v>57</v>
      </c>
      <c r="BA71" s="39">
        <v>4857</v>
      </c>
      <c r="BB71" s="40">
        <v>1.1735639283508339E-2</v>
      </c>
    </row>
    <row r="72" spans="1:54" s="41" customFormat="1" x14ac:dyDescent="0.25">
      <c r="A72" s="42" t="s">
        <v>68</v>
      </c>
      <c r="B72" s="43" t="s">
        <v>199</v>
      </c>
      <c r="C72" s="89">
        <v>1160</v>
      </c>
      <c r="D72" s="145">
        <v>3382</v>
      </c>
      <c r="E72" s="145">
        <v>3422</v>
      </c>
      <c r="F72" s="145">
        <v>2486</v>
      </c>
      <c r="G72" s="145">
        <v>12388</v>
      </c>
      <c r="H72" s="65">
        <v>0.4769131417500807</v>
      </c>
      <c r="I72" s="90">
        <v>0.20067807555699063</v>
      </c>
      <c r="J72" s="89">
        <v>1938</v>
      </c>
      <c r="K72" s="107">
        <v>7191</v>
      </c>
      <c r="L72" s="107">
        <v>5195</v>
      </c>
      <c r="M72" s="29">
        <v>12386</v>
      </c>
      <c r="N72" s="30">
        <v>0.58057484256418534</v>
      </c>
      <c r="O72" s="30">
        <v>0.41942515743581466</v>
      </c>
      <c r="P72" s="31">
        <v>1279</v>
      </c>
      <c r="Q72" s="31">
        <v>2984</v>
      </c>
      <c r="R72" s="31">
        <v>4906</v>
      </c>
      <c r="S72" s="110">
        <v>2188</v>
      </c>
      <c r="T72" s="110">
        <v>1028</v>
      </c>
      <c r="U72" s="31">
        <v>12385</v>
      </c>
      <c r="V72" s="32">
        <v>742</v>
      </c>
      <c r="W72" s="114">
        <v>1719</v>
      </c>
      <c r="X72" s="32">
        <v>2899</v>
      </c>
      <c r="Y72" s="32">
        <v>1276</v>
      </c>
      <c r="Z72" s="32">
        <v>557</v>
      </c>
      <c r="AA72" s="32">
        <v>537</v>
      </c>
      <c r="AB72" s="32">
        <v>1267</v>
      </c>
      <c r="AC72" s="32">
        <v>2007</v>
      </c>
      <c r="AD72" s="32">
        <v>913</v>
      </c>
      <c r="AE72" s="32">
        <v>472</v>
      </c>
      <c r="AF72" s="32">
        <v>12389</v>
      </c>
      <c r="AG72" s="33">
        <v>34</v>
      </c>
      <c r="AH72" s="33">
        <v>150</v>
      </c>
      <c r="AI72" s="33">
        <v>686</v>
      </c>
      <c r="AJ72" s="33">
        <v>12</v>
      </c>
      <c r="AK72" s="33">
        <v>218</v>
      </c>
      <c r="AL72" s="116">
        <v>11287</v>
      </c>
      <c r="AM72" s="33">
        <v>12387</v>
      </c>
      <c r="AN72" s="121">
        <v>250</v>
      </c>
      <c r="AO72" s="121">
        <v>12137</v>
      </c>
      <c r="AP72" s="34">
        <v>12387</v>
      </c>
      <c r="AQ72" s="27">
        <v>2118</v>
      </c>
      <c r="AR72" s="27">
        <v>16461</v>
      </c>
      <c r="AS72" s="28">
        <v>0.12866776016037909</v>
      </c>
      <c r="AT72" s="35">
        <v>623</v>
      </c>
      <c r="AU72" s="35">
        <v>16750</v>
      </c>
      <c r="AV72" s="36">
        <v>3.7194029850746269E-2</v>
      </c>
      <c r="AW72" s="37">
        <v>2209</v>
      </c>
      <c r="AX72" s="37">
        <v>15908</v>
      </c>
      <c r="AY72" s="38">
        <v>0.13886095046517474</v>
      </c>
      <c r="AZ72" s="39">
        <v>138</v>
      </c>
      <c r="BA72" s="39">
        <v>16750</v>
      </c>
      <c r="BB72" s="40">
        <v>8.2388059701492544E-3</v>
      </c>
    </row>
    <row r="73" spans="1:54" s="41" customFormat="1" x14ac:dyDescent="0.25">
      <c r="A73" s="42" t="s">
        <v>69</v>
      </c>
      <c r="B73" s="43" t="s">
        <v>199</v>
      </c>
      <c r="C73" s="89">
        <v>202</v>
      </c>
      <c r="D73" s="145">
        <v>436</v>
      </c>
      <c r="E73" s="145">
        <v>350</v>
      </c>
      <c r="F73" s="145">
        <v>216</v>
      </c>
      <c r="G73" s="145">
        <v>1350</v>
      </c>
      <c r="H73" s="65">
        <v>0.41925925925925928</v>
      </c>
      <c r="I73" s="90">
        <v>0.16</v>
      </c>
      <c r="J73" s="89">
        <v>146</v>
      </c>
      <c r="K73" s="107">
        <v>532</v>
      </c>
      <c r="L73" s="107">
        <v>817</v>
      </c>
      <c r="M73" s="29">
        <v>1349</v>
      </c>
      <c r="N73" s="30">
        <v>0.39436619718309857</v>
      </c>
      <c r="O73" s="30">
        <v>0.60563380281690138</v>
      </c>
      <c r="P73" s="31">
        <v>68</v>
      </c>
      <c r="Q73" s="31">
        <v>367</v>
      </c>
      <c r="R73" s="31">
        <v>574</v>
      </c>
      <c r="S73" s="110">
        <v>234</v>
      </c>
      <c r="T73" s="110">
        <v>106</v>
      </c>
      <c r="U73" s="31">
        <v>1349</v>
      </c>
      <c r="V73" s="32">
        <v>32</v>
      </c>
      <c r="W73" s="114">
        <v>136</v>
      </c>
      <c r="X73" s="32">
        <v>231</v>
      </c>
      <c r="Y73" s="32">
        <v>85</v>
      </c>
      <c r="Z73" s="32">
        <v>48</v>
      </c>
      <c r="AA73" s="32">
        <v>35</v>
      </c>
      <c r="AB73" s="32">
        <v>232</v>
      </c>
      <c r="AC73" s="32">
        <v>343</v>
      </c>
      <c r="AD73" s="32">
        <v>149</v>
      </c>
      <c r="AE73" s="32">
        <v>58</v>
      </c>
      <c r="AF73" s="32">
        <v>1349</v>
      </c>
      <c r="AG73" s="33">
        <v>9</v>
      </c>
      <c r="AH73" s="33">
        <v>7</v>
      </c>
      <c r="AI73" s="33">
        <v>20</v>
      </c>
      <c r="AJ73" s="33"/>
      <c r="AK73" s="33">
        <v>11</v>
      </c>
      <c r="AL73" s="116">
        <v>1300</v>
      </c>
      <c r="AM73" s="33">
        <v>1349</v>
      </c>
      <c r="AN73" s="121">
        <v>190</v>
      </c>
      <c r="AO73" s="121">
        <v>1159</v>
      </c>
      <c r="AP73" s="34">
        <v>1349</v>
      </c>
      <c r="AQ73" s="27">
        <v>314</v>
      </c>
      <c r="AR73" s="27">
        <v>1882</v>
      </c>
      <c r="AS73" s="28">
        <v>0.16684378320935175</v>
      </c>
      <c r="AT73" s="35">
        <v>65</v>
      </c>
      <c r="AU73" s="35">
        <v>1886</v>
      </c>
      <c r="AV73" s="36">
        <v>3.4464475079533402E-2</v>
      </c>
      <c r="AW73" s="37">
        <v>200</v>
      </c>
      <c r="AX73" s="37">
        <v>1891</v>
      </c>
      <c r="AY73" s="38">
        <v>0.10576414595452142</v>
      </c>
      <c r="AZ73" s="39">
        <v>107</v>
      </c>
      <c r="BA73" s="39">
        <v>1886</v>
      </c>
      <c r="BB73" s="40">
        <v>5.6733828207847295E-2</v>
      </c>
    </row>
    <row r="74" spans="1:54" s="41" customFormat="1" x14ac:dyDescent="0.25">
      <c r="A74" s="42" t="s">
        <v>70</v>
      </c>
      <c r="B74" s="43" t="s">
        <v>133</v>
      </c>
      <c r="C74" s="89">
        <v>830</v>
      </c>
      <c r="D74" s="145">
        <v>2305</v>
      </c>
      <c r="E74" s="145">
        <v>2071</v>
      </c>
      <c r="F74" s="145">
        <v>1377</v>
      </c>
      <c r="G74" s="145">
        <v>7843</v>
      </c>
      <c r="H74" s="65">
        <v>0.43962769348463598</v>
      </c>
      <c r="I74" s="90">
        <v>0.17557057248501848</v>
      </c>
      <c r="J74" s="89">
        <v>1260</v>
      </c>
      <c r="K74" s="107">
        <v>3703</v>
      </c>
      <c r="L74" s="107">
        <v>4140</v>
      </c>
      <c r="M74" s="29">
        <v>7843</v>
      </c>
      <c r="N74" s="30">
        <v>0.47214076246334313</v>
      </c>
      <c r="O74" s="30">
        <v>0.52785923753665687</v>
      </c>
      <c r="P74" s="31">
        <v>813</v>
      </c>
      <c r="Q74" s="31">
        <v>1918</v>
      </c>
      <c r="R74" s="31">
        <v>3087</v>
      </c>
      <c r="S74" s="110">
        <v>1354</v>
      </c>
      <c r="T74" s="110">
        <v>672</v>
      </c>
      <c r="U74" s="31">
        <v>7844</v>
      </c>
      <c r="V74" s="32">
        <v>396</v>
      </c>
      <c r="W74" s="114">
        <v>902</v>
      </c>
      <c r="X74" s="32">
        <v>1462</v>
      </c>
      <c r="Y74" s="32">
        <v>642</v>
      </c>
      <c r="Z74" s="32">
        <v>301</v>
      </c>
      <c r="AA74" s="32">
        <v>418</v>
      </c>
      <c r="AB74" s="32">
        <v>1017</v>
      </c>
      <c r="AC74" s="32">
        <v>1623</v>
      </c>
      <c r="AD74" s="32">
        <v>711</v>
      </c>
      <c r="AE74" s="32">
        <v>371</v>
      </c>
      <c r="AF74" s="32">
        <v>7843</v>
      </c>
      <c r="AG74" s="33">
        <v>56</v>
      </c>
      <c r="AH74" s="33">
        <v>70</v>
      </c>
      <c r="AI74" s="33">
        <v>231</v>
      </c>
      <c r="AJ74" s="33">
        <v>9</v>
      </c>
      <c r="AK74" s="33">
        <v>118</v>
      </c>
      <c r="AL74" s="116">
        <v>7360</v>
      </c>
      <c r="AM74" s="33">
        <v>7844</v>
      </c>
      <c r="AN74" s="121">
        <v>255</v>
      </c>
      <c r="AO74" s="121">
        <v>7588</v>
      </c>
      <c r="AP74" s="34">
        <v>7843</v>
      </c>
      <c r="AQ74" s="27">
        <v>2449</v>
      </c>
      <c r="AR74" s="27">
        <v>14169</v>
      </c>
      <c r="AS74" s="28">
        <v>0.17284212012139177</v>
      </c>
      <c r="AT74" s="35">
        <v>814</v>
      </c>
      <c r="AU74" s="35">
        <v>14263</v>
      </c>
      <c r="AV74" s="36">
        <v>5.7070742480544064E-2</v>
      </c>
      <c r="AW74" s="37">
        <v>2111</v>
      </c>
      <c r="AX74" s="37">
        <v>14182</v>
      </c>
      <c r="AY74" s="38">
        <v>0.14885065576082357</v>
      </c>
      <c r="AZ74" s="39">
        <v>458</v>
      </c>
      <c r="BA74" s="39">
        <v>14263</v>
      </c>
      <c r="BB74" s="40">
        <v>3.211105657996214E-2</v>
      </c>
    </row>
    <row r="75" spans="1:54" s="41" customFormat="1" x14ac:dyDescent="0.25">
      <c r="A75" s="42" t="s">
        <v>71</v>
      </c>
      <c r="B75" s="43" t="s">
        <v>136</v>
      </c>
      <c r="C75" s="89">
        <v>360</v>
      </c>
      <c r="D75" s="145">
        <v>866</v>
      </c>
      <c r="E75" s="145">
        <v>723</v>
      </c>
      <c r="F75" s="145">
        <v>456</v>
      </c>
      <c r="G75" s="145">
        <v>2794</v>
      </c>
      <c r="H75" s="65">
        <v>0.42197566213314247</v>
      </c>
      <c r="I75" s="90">
        <v>0.16320687186828919</v>
      </c>
      <c r="J75" s="89">
        <v>389</v>
      </c>
      <c r="K75" s="107">
        <v>1474</v>
      </c>
      <c r="L75" s="107">
        <v>1319</v>
      </c>
      <c r="M75" s="29">
        <v>2793</v>
      </c>
      <c r="N75" s="30">
        <v>0.52774794128177582</v>
      </c>
      <c r="O75" s="30">
        <v>0.47225205871822412</v>
      </c>
      <c r="P75" s="31">
        <v>264</v>
      </c>
      <c r="Q75" s="31">
        <v>580</v>
      </c>
      <c r="R75" s="31">
        <v>1113</v>
      </c>
      <c r="S75" s="110">
        <v>528</v>
      </c>
      <c r="T75" s="110">
        <v>310</v>
      </c>
      <c r="U75" s="31">
        <v>2795</v>
      </c>
      <c r="V75" s="32">
        <v>149</v>
      </c>
      <c r="W75" s="114">
        <v>325</v>
      </c>
      <c r="X75" s="32">
        <v>598</v>
      </c>
      <c r="Y75" s="32">
        <v>268</v>
      </c>
      <c r="Z75" s="32">
        <v>134</v>
      </c>
      <c r="AA75" s="32">
        <v>115</v>
      </c>
      <c r="AB75" s="32">
        <v>254</v>
      </c>
      <c r="AC75" s="32">
        <v>515</v>
      </c>
      <c r="AD75" s="32">
        <v>261</v>
      </c>
      <c r="AE75" s="32">
        <v>175</v>
      </c>
      <c r="AF75" s="32">
        <v>2794</v>
      </c>
      <c r="AG75" s="33">
        <v>13</v>
      </c>
      <c r="AH75" s="33">
        <v>14</v>
      </c>
      <c r="AI75" s="33">
        <v>428</v>
      </c>
      <c r="AJ75" s="33"/>
      <c r="AK75" s="33">
        <v>36</v>
      </c>
      <c r="AL75" s="116">
        <v>2302</v>
      </c>
      <c r="AM75" s="33">
        <v>2794</v>
      </c>
      <c r="AN75" s="121">
        <v>112</v>
      </c>
      <c r="AO75" s="121">
        <v>2682</v>
      </c>
      <c r="AP75" s="34">
        <v>2794</v>
      </c>
      <c r="AQ75" s="27">
        <v>1500</v>
      </c>
      <c r="AR75" s="27">
        <v>5985</v>
      </c>
      <c r="AS75" s="28">
        <v>0.25062656641604009</v>
      </c>
      <c r="AT75" s="35">
        <v>262</v>
      </c>
      <c r="AU75" s="35">
        <v>7313</v>
      </c>
      <c r="AV75" s="36">
        <v>3.5826610146314782E-2</v>
      </c>
      <c r="AW75" s="37">
        <v>1487</v>
      </c>
      <c r="AX75" s="37">
        <v>5985</v>
      </c>
      <c r="AY75" s="38">
        <v>0.24845446950710109</v>
      </c>
      <c r="AZ75" s="39">
        <v>95</v>
      </c>
      <c r="BA75" s="39">
        <v>7313</v>
      </c>
      <c r="BB75" s="40">
        <v>1.2990564747709559E-2</v>
      </c>
    </row>
    <row r="76" spans="1:54" s="41" customFormat="1" x14ac:dyDescent="0.25">
      <c r="A76" s="42" t="s">
        <v>72</v>
      </c>
      <c r="B76" s="43" t="s">
        <v>133</v>
      </c>
      <c r="C76" s="89">
        <v>486</v>
      </c>
      <c r="D76" s="145">
        <v>1170</v>
      </c>
      <c r="E76" s="145">
        <v>1006</v>
      </c>
      <c r="F76" s="145">
        <v>688</v>
      </c>
      <c r="G76" s="145">
        <v>4040</v>
      </c>
      <c r="H76" s="65">
        <v>0.41930693069306929</v>
      </c>
      <c r="I76" s="90">
        <v>0.17029702970297031</v>
      </c>
      <c r="J76" s="89">
        <v>690</v>
      </c>
      <c r="K76" s="107">
        <v>1785</v>
      </c>
      <c r="L76" s="107">
        <v>2254</v>
      </c>
      <c r="M76" s="29">
        <v>4039</v>
      </c>
      <c r="N76" s="30">
        <v>0.44194107452339687</v>
      </c>
      <c r="O76" s="30">
        <v>0.55805892547660307</v>
      </c>
      <c r="P76" s="31">
        <v>470</v>
      </c>
      <c r="Q76" s="31">
        <v>974</v>
      </c>
      <c r="R76" s="31">
        <v>1601</v>
      </c>
      <c r="S76" s="110">
        <v>686</v>
      </c>
      <c r="T76" s="110">
        <v>310</v>
      </c>
      <c r="U76" s="31">
        <v>4041</v>
      </c>
      <c r="V76" s="32">
        <v>214</v>
      </c>
      <c r="W76" s="114">
        <v>365</v>
      </c>
      <c r="X76" s="32">
        <v>734</v>
      </c>
      <c r="Y76" s="32">
        <v>314</v>
      </c>
      <c r="Z76" s="32">
        <v>157</v>
      </c>
      <c r="AA76" s="32">
        <v>255</v>
      </c>
      <c r="AB76" s="32">
        <v>609</v>
      </c>
      <c r="AC76" s="32">
        <v>867</v>
      </c>
      <c r="AD76" s="32">
        <v>371</v>
      </c>
      <c r="AE76" s="32">
        <v>153</v>
      </c>
      <c r="AF76" s="32">
        <v>4039</v>
      </c>
      <c r="AG76" s="33">
        <v>31</v>
      </c>
      <c r="AH76" s="33">
        <v>52</v>
      </c>
      <c r="AI76" s="33">
        <v>112</v>
      </c>
      <c r="AJ76" s="33">
        <v>8</v>
      </c>
      <c r="AK76" s="33">
        <v>52</v>
      </c>
      <c r="AL76" s="116">
        <v>3784</v>
      </c>
      <c r="AM76" s="33">
        <v>4039</v>
      </c>
      <c r="AN76" s="121">
        <v>286</v>
      </c>
      <c r="AO76" s="121">
        <v>3753</v>
      </c>
      <c r="AP76" s="34">
        <v>4039</v>
      </c>
      <c r="AQ76" s="27">
        <v>923</v>
      </c>
      <c r="AR76" s="27">
        <v>7943</v>
      </c>
      <c r="AS76" s="28">
        <v>0.11620294599018004</v>
      </c>
      <c r="AT76" s="35">
        <v>466</v>
      </c>
      <c r="AU76" s="35">
        <v>9056</v>
      </c>
      <c r="AV76" s="36">
        <v>5.1457597173144874E-2</v>
      </c>
      <c r="AW76" s="37">
        <v>749</v>
      </c>
      <c r="AX76" s="37">
        <v>7954</v>
      </c>
      <c r="AY76" s="38">
        <v>9.4166457128488812E-2</v>
      </c>
      <c r="AZ76" s="39">
        <v>802</v>
      </c>
      <c r="BA76" s="39">
        <v>9056</v>
      </c>
      <c r="BB76" s="40">
        <v>8.8560070671378097E-2</v>
      </c>
    </row>
    <row r="77" spans="1:54" s="41" customFormat="1" x14ac:dyDescent="0.25">
      <c r="A77" s="42" t="s">
        <v>73</v>
      </c>
      <c r="B77" s="43" t="s">
        <v>199</v>
      </c>
      <c r="C77" s="89">
        <v>174</v>
      </c>
      <c r="D77" s="145">
        <v>507</v>
      </c>
      <c r="E77" s="145">
        <v>482</v>
      </c>
      <c r="F77" s="145">
        <v>352</v>
      </c>
      <c r="G77" s="145">
        <v>1755</v>
      </c>
      <c r="H77" s="65">
        <v>0.47521367521367519</v>
      </c>
      <c r="I77" s="90">
        <v>0.20056980056980056</v>
      </c>
      <c r="J77" s="89">
        <v>240</v>
      </c>
      <c r="K77" s="107">
        <v>913</v>
      </c>
      <c r="L77" s="107">
        <v>842</v>
      </c>
      <c r="M77" s="29">
        <v>1755</v>
      </c>
      <c r="N77" s="30">
        <v>0.52022792022792019</v>
      </c>
      <c r="O77" s="30">
        <v>0.47977207977207975</v>
      </c>
      <c r="P77" s="31">
        <v>172</v>
      </c>
      <c r="Q77" s="31">
        <v>393</v>
      </c>
      <c r="R77" s="31">
        <v>615</v>
      </c>
      <c r="S77" s="110">
        <v>358</v>
      </c>
      <c r="T77" s="110">
        <v>216</v>
      </c>
      <c r="U77" s="31">
        <v>1754</v>
      </c>
      <c r="V77" s="32">
        <v>91</v>
      </c>
      <c r="W77" s="114">
        <v>201</v>
      </c>
      <c r="X77" s="32">
        <v>328</v>
      </c>
      <c r="Y77" s="32">
        <v>189</v>
      </c>
      <c r="Z77" s="32">
        <v>103</v>
      </c>
      <c r="AA77" s="32">
        <v>82</v>
      </c>
      <c r="AB77" s="32">
        <v>191</v>
      </c>
      <c r="AC77" s="32">
        <v>287</v>
      </c>
      <c r="AD77" s="32">
        <v>168</v>
      </c>
      <c r="AE77" s="32">
        <v>113</v>
      </c>
      <c r="AF77" s="32">
        <v>1753</v>
      </c>
      <c r="AG77" s="33">
        <v>8</v>
      </c>
      <c r="AH77" s="33">
        <v>15</v>
      </c>
      <c r="AI77" s="33">
        <v>48</v>
      </c>
      <c r="AJ77" s="33"/>
      <c r="AK77" s="33">
        <v>26</v>
      </c>
      <c r="AL77" s="116">
        <v>1657</v>
      </c>
      <c r="AM77" s="33">
        <v>1754</v>
      </c>
      <c r="AN77" s="121">
        <v>66</v>
      </c>
      <c r="AO77" s="121">
        <v>1688</v>
      </c>
      <c r="AP77" s="34">
        <v>1754</v>
      </c>
      <c r="AQ77" s="27">
        <v>569</v>
      </c>
      <c r="AR77" s="27">
        <v>4592</v>
      </c>
      <c r="AS77" s="28">
        <v>0.12391114982578397</v>
      </c>
      <c r="AT77" s="35">
        <v>277</v>
      </c>
      <c r="AU77" s="35">
        <v>4630</v>
      </c>
      <c r="AV77" s="36">
        <v>5.9827213822894167E-2</v>
      </c>
      <c r="AW77" s="37">
        <v>655</v>
      </c>
      <c r="AX77" s="37">
        <v>4609</v>
      </c>
      <c r="AY77" s="38">
        <v>0.14211325667172922</v>
      </c>
      <c r="AZ77" s="39">
        <v>153</v>
      </c>
      <c r="BA77" s="39">
        <v>4630</v>
      </c>
      <c r="BB77" s="40">
        <v>3.3045356371490281E-2</v>
      </c>
    </row>
    <row r="78" spans="1:54" s="41" customFormat="1" x14ac:dyDescent="0.25">
      <c r="A78" s="42" t="s">
        <v>74</v>
      </c>
      <c r="B78" s="43" t="s">
        <v>199</v>
      </c>
      <c r="C78" s="89">
        <v>353</v>
      </c>
      <c r="D78" s="145">
        <v>938</v>
      </c>
      <c r="E78" s="145">
        <v>862</v>
      </c>
      <c r="F78" s="145">
        <v>606</v>
      </c>
      <c r="G78" s="145">
        <v>3239</v>
      </c>
      <c r="H78" s="65">
        <v>0.45322630441494288</v>
      </c>
      <c r="I78" s="90">
        <v>0.18709478234022847</v>
      </c>
      <c r="J78" s="89">
        <v>480</v>
      </c>
      <c r="K78" s="107">
        <v>1371</v>
      </c>
      <c r="L78" s="107">
        <v>1868</v>
      </c>
      <c r="M78" s="29">
        <v>3239</v>
      </c>
      <c r="N78" s="30">
        <v>0.42327878974992283</v>
      </c>
      <c r="O78" s="30">
        <v>0.57672121025007717</v>
      </c>
      <c r="P78" s="31">
        <v>295</v>
      </c>
      <c r="Q78" s="31">
        <v>823</v>
      </c>
      <c r="R78" s="31">
        <v>1281</v>
      </c>
      <c r="S78" s="110">
        <v>586</v>
      </c>
      <c r="T78" s="110">
        <v>255</v>
      </c>
      <c r="U78" s="31">
        <v>3240</v>
      </c>
      <c r="V78" s="32">
        <v>116</v>
      </c>
      <c r="W78" s="114">
        <v>304</v>
      </c>
      <c r="X78" s="32">
        <v>564</v>
      </c>
      <c r="Y78" s="32">
        <v>264</v>
      </c>
      <c r="Z78" s="32">
        <v>125</v>
      </c>
      <c r="AA78" s="32">
        <v>180</v>
      </c>
      <c r="AB78" s="32">
        <v>520</v>
      </c>
      <c r="AC78" s="32">
        <v>718</v>
      </c>
      <c r="AD78" s="32">
        <v>321</v>
      </c>
      <c r="AE78" s="32">
        <v>130</v>
      </c>
      <c r="AF78" s="32">
        <v>3242</v>
      </c>
      <c r="AG78" s="33">
        <v>11</v>
      </c>
      <c r="AH78" s="33">
        <v>45</v>
      </c>
      <c r="AI78" s="33">
        <v>119</v>
      </c>
      <c r="AJ78" s="33"/>
      <c r="AK78" s="33">
        <v>54</v>
      </c>
      <c r="AL78" s="116">
        <v>3008</v>
      </c>
      <c r="AM78" s="33">
        <v>3240</v>
      </c>
      <c r="AN78" s="121">
        <v>109</v>
      </c>
      <c r="AO78" s="121">
        <v>3131</v>
      </c>
      <c r="AP78" s="34">
        <v>3240</v>
      </c>
      <c r="AQ78" s="27">
        <v>1218</v>
      </c>
      <c r="AR78" s="27">
        <v>6469</v>
      </c>
      <c r="AS78" s="28">
        <v>0.18828257845107435</v>
      </c>
      <c r="AT78" s="35">
        <v>444</v>
      </c>
      <c r="AU78" s="35">
        <v>6556</v>
      </c>
      <c r="AV78" s="36">
        <v>6.7724222086638197E-2</v>
      </c>
      <c r="AW78" s="37">
        <v>964</v>
      </c>
      <c r="AX78" s="37">
        <v>6469</v>
      </c>
      <c r="AY78" s="38">
        <v>0.14901839542433143</v>
      </c>
      <c r="AZ78" s="39">
        <v>159</v>
      </c>
      <c r="BA78" s="39">
        <v>6556</v>
      </c>
      <c r="BB78" s="40">
        <v>2.4252593044539354E-2</v>
      </c>
    </row>
    <row r="79" spans="1:54" s="41" customFormat="1" x14ac:dyDescent="0.25">
      <c r="A79" s="42" t="s">
        <v>75</v>
      </c>
      <c r="B79" s="43" t="s">
        <v>133</v>
      </c>
      <c r="C79" s="89">
        <v>531</v>
      </c>
      <c r="D79" s="145">
        <v>1344</v>
      </c>
      <c r="E79" s="145">
        <v>1212</v>
      </c>
      <c r="F79" s="145">
        <v>771</v>
      </c>
      <c r="G79" s="145">
        <v>4795</v>
      </c>
      <c r="H79" s="65">
        <v>0.41355578727841502</v>
      </c>
      <c r="I79" s="90">
        <f>F79/G79</f>
        <v>0.16079249217935349</v>
      </c>
      <c r="J79" s="89">
        <v>937</v>
      </c>
      <c r="K79" s="107">
        <v>2342</v>
      </c>
      <c r="L79" s="107">
        <v>2453</v>
      </c>
      <c r="M79" s="29">
        <v>4795</v>
      </c>
      <c r="N79" s="30">
        <v>0.48842544316996872</v>
      </c>
      <c r="O79" s="30">
        <v>0.51157455683003128</v>
      </c>
      <c r="P79" s="31">
        <v>637</v>
      </c>
      <c r="Q79" s="31">
        <v>1177</v>
      </c>
      <c r="R79" s="31">
        <v>1768</v>
      </c>
      <c r="S79" s="110">
        <v>828</v>
      </c>
      <c r="T79" s="110">
        <v>385</v>
      </c>
      <c r="U79" s="31">
        <v>4795</v>
      </c>
      <c r="V79" s="32">
        <v>296</v>
      </c>
      <c r="W79" s="114">
        <v>529</v>
      </c>
      <c r="X79" s="32">
        <v>892</v>
      </c>
      <c r="Y79" s="32">
        <v>426</v>
      </c>
      <c r="Z79" s="32">
        <v>198</v>
      </c>
      <c r="AA79" s="32">
        <v>342</v>
      </c>
      <c r="AB79" s="32">
        <v>648</v>
      </c>
      <c r="AC79" s="32">
        <v>875</v>
      </c>
      <c r="AD79" s="32">
        <v>402</v>
      </c>
      <c r="AE79" s="32">
        <v>186</v>
      </c>
      <c r="AF79" s="32">
        <v>4794</v>
      </c>
      <c r="AG79" s="33">
        <v>22</v>
      </c>
      <c r="AH79" s="33">
        <v>38</v>
      </c>
      <c r="AI79" s="33">
        <v>125</v>
      </c>
      <c r="AJ79" s="33">
        <v>6</v>
      </c>
      <c r="AK79" s="33">
        <v>70</v>
      </c>
      <c r="AL79" s="116">
        <v>4533</v>
      </c>
      <c r="AM79" s="33">
        <v>4794</v>
      </c>
      <c r="AN79" s="121">
        <v>140</v>
      </c>
      <c r="AO79" s="121">
        <v>4654</v>
      </c>
      <c r="AP79" s="34">
        <v>4794</v>
      </c>
      <c r="AQ79" s="27">
        <v>2149</v>
      </c>
      <c r="AR79" s="27">
        <v>11262</v>
      </c>
      <c r="AS79" s="28">
        <v>0.19081868229444149</v>
      </c>
      <c r="AT79" s="35">
        <v>535</v>
      </c>
      <c r="AU79" s="35">
        <v>11417</v>
      </c>
      <c r="AV79" s="36">
        <v>4.6859945695016204E-2</v>
      </c>
      <c r="AW79" s="37">
        <v>2364</v>
      </c>
      <c r="AX79" s="37">
        <v>11252</v>
      </c>
      <c r="AY79" s="38">
        <v>0.21009598293636686</v>
      </c>
      <c r="AZ79" s="39">
        <v>803</v>
      </c>
      <c r="BA79" s="39">
        <v>11417</v>
      </c>
      <c r="BB79" s="40">
        <v>7.0333712884295352E-2</v>
      </c>
    </row>
    <row r="80" spans="1:54" s="41" customFormat="1" x14ac:dyDescent="0.25">
      <c r="A80" s="42" t="s">
        <v>76</v>
      </c>
      <c r="B80" s="43" t="s">
        <v>136</v>
      </c>
      <c r="C80" s="89">
        <v>959</v>
      </c>
      <c r="D80" s="145">
        <v>2414</v>
      </c>
      <c r="E80" s="145">
        <v>2042</v>
      </c>
      <c r="F80" s="145">
        <v>1240</v>
      </c>
      <c r="G80" s="145">
        <v>7751</v>
      </c>
      <c r="H80" s="65">
        <v>0.4234292349374274</v>
      </c>
      <c r="I80" s="90">
        <f>F80/G80</f>
        <v>0.15997935750225778</v>
      </c>
      <c r="J80" s="89">
        <v>1096</v>
      </c>
      <c r="K80" s="107">
        <v>3772</v>
      </c>
      <c r="L80" s="107">
        <v>3978</v>
      </c>
      <c r="M80" s="29">
        <v>7750</v>
      </c>
      <c r="N80" s="30">
        <v>0.48670967741935484</v>
      </c>
      <c r="O80" s="30">
        <v>0.51329032258064511</v>
      </c>
      <c r="P80" s="31">
        <v>674</v>
      </c>
      <c r="Q80" s="31">
        <v>1973</v>
      </c>
      <c r="R80" s="31">
        <v>3214</v>
      </c>
      <c r="S80" s="110">
        <v>1305</v>
      </c>
      <c r="T80" s="110">
        <v>583</v>
      </c>
      <c r="U80" s="31">
        <v>7749</v>
      </c>
      <c r="V80" s="32">
        <v>337</v>
      </c>
      <c r="W80" s="114">
        <v>951</v>
      </c>
      <c r="X80" s="32">
        <v>1583</v>
      </c>
      <c r="Y80" s="32">
        <v>619</v>
      </c>
      <c r="Z80" s="32">
        <v>281</v>
      </c>
      <c r="AA80" s="32">
        <v>338</v>
      </c>
      <c r="AB80" s="32">
        <v>1021</v>
      </c>
      <c r="AC80" s="32">
        <v>1631</v>
      </c>
      <c r="AD80" s="32">
        <v>685</v>
      </c>
      <c r="AE80" s="32">
        <v>302</v>
      </c>
      <c r="AF80" s="32">
        <v>7748</v>
      </c>
      <c r="AG80" s="33">
        <v>26</v>
      </c>
      <c r="AH80" s="33">
        <v>60</v>
      </c>
      <c r="AI80" s="33">
        <v>1414</v>
      </c>
      <c r="AJ80" s="33">
        <v>4</v>
      </c>
      <c r="AK80" s="33">
        <v>117</v>
      </c>
      <c r="AL80" s="116">
        <v>6130</v>
      </c>
      <c r="AM80" s="33">
        <v>7751</v>
      </c>
      <c r="AN80" s="121">
        <v>212</v>
      </c>
      <c r="AO80" s="121">
        <v>7538</v>
      </c>
      <c r="AP80" s="34">
        <v>7750</v>
      </c>
      <c r="AQ80" s="27">
        <v>1898</v>
      </c>
      <c r="AR80" s="27">
        <v>9180</v>
      </c>
      <c r="AS80" s="28">
        <v>0.20699999999999999</v>
      </c>
      <c r="AT80" s="35">
        <v>469</v>
      </c>
      <c r="AU80" s="35">
        <v>9320</v>
      </c>
      <c r="AV80" s="36">
        <v>5.0321888412017166E-2</v>
      </c>
      <c r="AW80" s="37">
        <v>1615</v>
      </c>
      <c r="AX80" s="37">
        <v>9197</v>
      </c>
      <c r="AY80" s="38">
        <v>0.1756007393715342</v>
      </c>
      <c r="AZ80" s="39">
        <v>337</v>
      </c>
      <c r="BA80" s="39">
        <v>9320</v>
      </c>
      <c r="BB80" s="40">
        <v>3.6158798283261802E-2</v>
      </c>
    </row>
    <row r="81" spans="1:54" s="41" customFormat="1" x14ac:dyDescent="0.25">
      <c r="A81" s="42" t="s">
        <v>77</v>
      </c>
      <c r="B81" s="43" t="s">
        <v>134</v>
      </c>
      <c r="C81" s="89">
        <v>2302</v>
      </c>
      <c r="D81" s="145">
        <v>6022</v>
      </c>
      <c r="E81" s="145">
        <v>6119</v>
      </c>
      <c r="F81" s="145">
        <v>3848</v>
      </c>
      <c r="G81" s="145">
        <v>21696</v>
      </c>
      <c r="H81" s="65">
        <v>0.45939343657817111</v>
      </c>
      <c r="I81" s="90">
        <v>0.17735988200589969</v>
      </c>
      <c r="J81" s="89">
        <v>3405</v>
      </c>
      <c r="K81" s="107">
        <v>11381</v>
      </c>
      <c r="L81" s="107">
        <v>10315</v>
      </c>
      <c r="M81" s="29">
        <v>21696</v>
      </c>
      <c r="N81" s="30">
        <v>0.52456674041297935</v>
      </c>
      <c r="O81" s="30">
        <v>0.47543325958702065</v>
      </c>
      <c r="P81" s="31">
        <v>1996</v>
      </c>
      <c r="Q81" s="31">
        <v>5876</v>
      </c>
      <c r="R81" s="31">
        <v>8787</v>
      </c>
      <c r="S81" s="110">
        <v>3568</v>
      </c>
      <c r="T81" s="110">
        <v>1470</v>
      </c>
      <c r="U81" s="31">
        <v>21697</v>
      </c>
      <c r="V81" s="32">
        <v>1084</v>
      </c>
      <c r="W81" s="114">
        <v>3036</v>
      </c>
      <c r="X81" s="32">
        <v>4592</v>
      </c>
      <c r="Y81" s="32">
        <v>1870</v>
      </c>
      <c r="Z81" s="32">
        <v>799</v>
      </c>
      <c r="AA81" s="32">
        <v>911</v>
      </c>
      <c r="AB81" s="32">
        <v>2840</v>
      </c>
      <c r="AC81" s="32">
        <v>4195</v>
      </c>
      <c r="AD81" s="32">
        <v>1698</v>
      </c>
      <c r="AE81" s="32">
        <v>670</v>
      </c>
      <c r="AF81" s="32">
        <v>21695</v>
      </c>
      <c r="AG81" s="33">
        <v>511</v>
      </c>
      <c r="AH81" s="33">
        <v>347</v>
      </c>
      <c r="AI81" s="33">
        <v>560</v>
      </c>
      <c r="AJ81" s="33">
        <v>115</v>
      </c>
      <c r="AK81" s="33">
        <v>656</v>
      </c>
      <c r="AL81" s="116">
        <v>19506</v>
      </c>
      <c r="AM81" s="33">
        <v>21695</v>
      </c>
      <c r="AN81" s="121">
        <v>1263</v>
      </c>
      <c r="AO81" s="121">
        <v>20433</v>
      </c>
      <c r="AP81" s="34">
        <v>21696</v>
      </c>
      <c r="AQ81" s="27">
        <v>4089</v>
      </c>
      <c r="AR81" s="27">
        <v>33899</v>
      </c>
      <c r="AS81" s="28">
        <v>0.12062302722794183</v>
      </c>
      <c r="AT81" s="35">
        <v>1751</v>
      </c>
      <c r="AU81" s="35">
        <v>34097</v>
      </c>
      <c r="AV81" s="36">
        <v>5.1353491509516964E-2</v>
      </c>
      <c r="AW81" s="37">
        <v>4960</v>
      </c>
      <c r="AX81" s="37">
        <v>33475</v>
      </c>
      <c r="AY81" s="38">
        <v>0.14817027632561613</v>
      </c>
      <c r="AZ81" s="39">
        <v>2086</v>
      </c>
      <c r="BA81" s="39">
        <v>34097</v>
      </c>
      <c r="BB81" s="40">
        <v>6.1178402792034486E-2</v>
      </c>
    </row>
    <row r="82" spans="1:54" s="41" customFormat="1" x14ac:dyDescent="0.25">
      <c r="A82" s="42" t="s">
        <v>78</v>
      </c>
      <c r="B82" s="43" t="s">
        <v>199</v>
      </c>
      <c r="C82" s="89">
        <v>602</v>
      </c>
      <c r="D82" s="145">
        <v>2069</v>
      </c>
      <c r="E82" s="145">
        <v>1973</v>
      </c>
      <c r="F82" s="145">
        <v>1611</v>
      </c>
      <c r="G82" s="145">
        <v>7873</v>
      </c>
      <c r="H82" s="65">
        <v>0.45522672424742794</v>
      </c>
      <c r="I82" s="90">
        <v>0.20462339641813793</v>
      </c>
      <c r="J82" s="89">
        <v>1618</v>
      </c>
      <c r="K82" s="107">
        <v>3874</v>
      </c>
      <c r="L82" s="107">
        <v>3998</v>
      </c>
      <c r="M82" s="29">
        <v>7872</v>
      </c>
      <c r="N82" s="30">
        <v>0.4921239837398374</v>
      </c>
      <c r="O82" s="30">
        <v>0.50787601626016265</v>
      </c>
      <c r="P82" s="31">
        <v>958</v>
      </c>
      <c r="Q82" s="31">
        <v>2169</v>
      </c>
      <c r="R82" s="31">
        <v>2984</v>
      </c>
      <c r="S82" s="110">
        <v>1243</v>
      </c>
      <c r="T82" s="110">
        <v>518</v>
      </c>
      <c r="U82" s="31">
        <v>7872</v>
      </c>
      <c r="V82" s="32">
        <v>538</v>
      </c>
      <c r="W82" s="114">
        <v>1013</v>
      </c>
      <c r="X82" s="32">
        <v>1460</v>
      </c>
      <c r="Y82" s="32">
        <v>617</v>
      </c>
      <c r="Z82" s="32">
        <v>246</v>
      </c>
      <c r="AA82" s="32">
        <v>420</v>
      </c>
      <c r="AB82" s="32">
        <v>1156</v>
      </c>
      <c r="AC82" s="32">
        <v>1525</v>
      </c>
      <c r="AD82" s="32">
        <v>626</v>
      </c>
      <c r="AE82" s="32">
        <v>272</v>
      </c>
      <c r="AF82" s="32">
        <v>7873</v>
      </c>
      <c r="AG82" s="33">
        <v>26</v>
      </c>
      <c r="AH82" s="33">
        <v>164</v>
      </c>
      <c r="AI82" s="33">
        <v>273</v>
      </c>
      <c r="AJ82" s="33">
        <v>6</v>
      </c>
      <c r="AK82" s="33">
        <v>113</v>
      </c>
      <c r="AL82" s="116">
        <v>7291</v>
      </c>
      <c r="AM82" s="33">
        <v>7873</v>
      </c>
      <c r="AN82" s="121">
        <v>212</v>
      </c>
      <c r="AO82" s="121">
        <v>7660</v>
      </c>
      <c r="AP82" s="34">
        <v>7872</v>
      </c>
      <c r="AQ82" s="27">
        <v>1266</v>
      </c>
      <c r="AR82" s="27">
        <v>13577</v>
      </c>
      <c r="AS82" s="28">
        <v>9.3245930617956843E-2</v>
      </c>
      <c r="AT82" s="35">
        <v>420</v>
      </c>
      <c r="AU82" s="35">
        <v>14058</v>
      </c>
      <c r="AV82" s="36">
        <v>2.987622705932565E-2</v>
      </c>
      <c r="AW82" s="37">
        <v>2581</v>
      </c>
      <c r="AX82" s="37">
        <v>11623</v>
      </c>
      <c r="AY82" s="38">
        <v>0.22205970919728124</v>
      </c>
      <c r="AZ82" s="39">
        <v>505</v>
      </c>
      <c r="BA82" s="39">
        <v>14058</v>
      </c>
      <c r="BB82" s="40">
        <v>3.5922606345141557E-2</v>
      </c>
    </row>
    <row r="83" spans="1:54" s="41" customFormat="1" x14ac:dyDescent="0.25">
      <c r="A83" s="42" t="s">
        <v>79</v>
      </c>
      <c r="B83" s="43" t="s">
        <v>137</v>
      </c>
      <c r="C83" s="89">
        <v>228</v>
      </c>
      <c r="D83" s="145">
        <v>685</v>
      </c>
      <c r="E83" s="145">
        <v>625</v>
      </c>
      <c r="F83" s="145">
        <v>428</v>
      </c>
      <c r="G83" s="145">
        <v>2346</v>
      </c>
      <c r="H83" s="65">
        <v>0.44884910485933505</v>
      </c>
      <c r="I83" s="90">
        <v>0.18243819266837169</v>
      </c>
      <c r="J83" s="89">
        <v>380</v>
      </c>
      <c r="K83" s="107">
        <v>1377</v>
      </c>
      <c r="L83" s="107">
        <v>970</v>
      </c>
      <c r="M83" s="29">
        <v>2347</v>
      </c>
      <c r="N83" s="30">
        <v>0.5867064337452067</v>
      </c>
      <c r="O83" s="30">
        <v>0.41329356625479335</v>
      </c>
      <c r="P83" s="31">
        <v>256</v>
      </c>
      <c r="Q83" s="31">
        <v>570</v>
      </c>
      <c r="R83" s="31">
        <v>921</v>
      </c>
      <c r="S83" s="110">
        <v>391</v>
      </c>
      <c r="T83" s="110">
        <v>210</v>
      </c>
      <c r="U83" s="31">
        <v>2348</v>
      </c>
      <c r="V83" s="32">
        <v>148</v>
      </c>
      <c r="W83" s="114">
        <v>333</v>
      </c>
      <c r="X83" s="32">
        <v>560</v>
      </c>
      <c r="Y83" s="32">
        <v>220</v>
      </c>
      <c r="Z83" s="32">
        <v>116</v>
      </c>
      <c r="AA83" s="32">
        <v>107</v>
      </c>
      <c r="AB83" s="32">
        <v>237</v>
      </c>
      <c r="AC83" s="32">
        <v>360</v>
      </c>
      <c r="AD83" s="32">
        <v>171</v>
      </c>
      <c r="AE83" s="32">
        <v>94</v>
      </c>
      <c r="AF83" s="32">
        <v>2346</v>
      </c>
      <c r="AG83" s="33">
        <v>25</v>
      </c>
      <c r="AH83" s="33">
        <v>12</v>
      </c>
      <c r="AI83" s="33">
        <v>51</v>
      </c>
      <c r="AJ83" s="33"/>
      <c r="AK83" s="33">
        <v>46</v>
      </c>
      <c r="AL83" s="116">
        <v>2211</v>
      </c>
      <c r="AM83" s="33">
        <v>2347</v>
      </c>
      <c r="AN83" s="121">
        <v>55</v>
      </c>
      <c r="AO83" s="121">
        <v>2292</v>
      </c>
      <c r="AP83" s="34">
        <v>2347</v>
      </c>
      <c r="AQ83" s="27">
        <v>752</v>
      </c>
      <c r="AR83" s="27">
        <v>4701</v>
      </c>
      <c r="AS83" s="28">
        <v>0.15996596468836419</v>
      </c>
      <c r="AT83" s="35">
        <v>323</v>
      </c>
      <c r="AU83" s="35">
        <v>4763</v>
      </c>
      <c r="AV83" s="36">
        <v>6.7814402687381897E-2</v>
      </c>
      <c r="AW83" s="37">
        <v>896</v>
      </c>
      <c r="AX83" s="37">
        <v>4701</v>
      </c>
      <c r="AY83" s="38">
        <v>0.19059774516060413</v>
      </c>
      <c r="AZ83" s="39">
        <v>85</v>
      </c>
      <c r="BA83" s="39">
        <v>4763</v>
      </c>
      <c r="BB83" s="40">
        <v>1.7845895444047868E-2</v>
      </c>
    </row>
    <row r="84" spans="1:54" s="41" customFormat="1" x14ac:dyDescent="0.25">
      <c r="A84" s="42" t="s">
        <v>80</v>
      </c>
      <c r="B84" s="43" t="s">
        <v>133</v>
      </c>
      <c r="C84" s="89">
        <v>373</v>
      </c>
      <c r="D84" s="145">
        <v>1173</v>
      </c>
      <c r="E84" s="145">
        <v>1047</v>
      </c>
      <c r="F84" s="145">
        <v>647</v>
      </c>
      <c r="G84" s="145">
        <v>4045</v>
      </c>
      <c r="H84" s="65">
        <v>0.41878862793572313</v>
      </c>
      <c r="I84" s="90">
        <v>0.15995055624227442</v>
      </c>
      <c r="J84" s="89">
        <v>805</v>
      </c>
      <c r="K84" s="107">
        <v>1627</v>
      </c>
      <c r="L84" s="107">
        <v>2418</v>
      </c>
      <c r="M84" s="29">
        <v>4045</v>
      </c>
      <c r="N84" s="30">
        <v>0.40222496909765143</v>
      </c>
      <c r="O84" s="30">
        <v>0.59777503090234863</v>
      </c>
      <c r="P84" s="31">
        <v>578</v>
      </c>
      <c r="Q84" s="31">
        <v>968</v>
      </c>
      <c r="R84" s="31">
        <v>1489</v>
      </c>
      <c r="S84" s="110">
        <v>720</v>
      </c>
      <c r="T84" s="110">
        <v>290</v>
      </c>
      <c r="U84" s="31">
        <v>4045</v>
      </c>
      <c r="V84" s="32">
        <v>266</v>
      </c>
      <c r="W84" s="114">
        <v>377</v>
      </c>
      <c r="X84" s="32">
        <v>590</v>
      </c>
      <c r="Y84" s="32">
        <v>288</v>
      </c>
      <c r="Z84" s="32">
        <v>106</v>
      </c>
      <c r="AA84" s="32">
        <v>312</v>
      </c>
      <c r="AB84" s="32">
        <v>590</v>
      </c>
      <c r="AC84" s="32">
        <v>900</v>
      </c>
      <c r="AD84" s="32">
        <v>432</v>
      </c>
      <c r="AE84" s="32">
        <v>184</v>
      </c>
      <c r="AF84" s="32">
        <v>4045</v>
      </c>
      <c r="AG84" s="33">
        <v>14</v>
      </c>
      <c r="AH84" s="33">
        <v>21</v>
      </c>
      <c r="AI84" s="33">
        <v>58</v>
      </c>
      <c r="AJ84" s="33"/>
      <c r="AK84" s="33">
        <v>45</v>
      </c>
      <c r="AL84" s="116">
        <v>3906</v>
      </c>
      <c r="AM84" s="33">
        <v>4045</v>
      </c>
      <c r="AN84" s="121">
        <v>73</v>
      </c>
      <c r="AO84" s="121">
        <v>3972</v>
      </c>
      <c r="AP84" s="34">
        <v>4045</v>
      </c>
      <c r="AQ84" s="27">
        <v>915</v>
      </c>
      <c r="AR84" s="27">
        <v>7936</v>
      </c>
      <c r="AS84" s="28">
        <v>0.11529737903225806</v>
      </c>
      <c r="AT84" s="35">
        <v>277</v>
      </c>
      <c r="AU84" s="35">
        <v>7947</v>
      </c>
      <c r="AV84" s="36">
        <v>3.4855920473134516E-2</v>
      </c>
      <c r="AW84" s="37">
        <v>587</v>
      </c>
      <c r="AX84" s="37">
        <v>7776</v>
      </c>
      <c r="AY84" s="38">
        <v>7.5488683127572023E-2</v>
      </c>
      <c r="AZ84" s="39">
        <v>75</v>
      </c>
      <c r="BA84" s="39">
        <v>7947</v>
      </c>
      <c r="BB84" s="40">
        <v>9.4375235938089844E-3</v>
      </c>
    </row>
    <row r="85" spans="1:54" s="41" customFormat="1" x14ac:dyDescent="0.25">
      <c r="A85" s="42" t="s">
        <v>81</v>
      </c>
      <c r="B85" s="43" t="s">
        <v>137</v>
      </c>
      <c r="C85" s="89">
        <v>142</v>
      </c>
      <c r="D85" s="145">
        <v>434</v>
      </c>
      <c r="E85" s="145">
        <v>395</v>
      </c>
      <c r="F85" s="145">
        <v>234</v>
      </c>
      <c r="G85" s="145">
        <v>1387</v>
      </c>
      <c r="H85" s="65">
        <v>0.45349675558759911</v>
      </c>
      <c r="I85" s="90">
        <v>0.16870944484498918</v>
      </c>
      <c r="J85" s="89">
        <v>182</v>
      </c>
      <c r="K85" s="107">
        <v>796</v>
      </c>
      <c r="L85" s="107">
        <v>591</v>
      </c>
      <c r="M85" s="29">
        <v>1387</v>
      </c>
      <c r="N85" s="30">
        <v>0.57390050468637344</v>
      </c>
      <c r="O85" s="30">
        <v>0.42609949531362651</v>
      </c>
      <c r="P85" s="31">
        <v>113</v>
      </c>
      <c r="Q85" s="31">
        <v>294</v>
      </c>
      <c r="R85" s="31">
        <v>582</v>
      </c>
      <c r="S85" s="110">
        <v>266</v>
      </c>
      <c r="T85" s="110">
        <v>132</v>
      </c>
      <c r="U85" s="31">
        <v>1387</v>
      </c>
      <c r="V85" s="32">
        <v>64</v>
      </c>
      <c r="W85" s="114">
        <v>156</v>
      </c>
      <c r="X85" s="32">
        <v>334</v>
      </c>
      <c r="Y85" s="32">
        <v>167</v>
      </c>
      <c r="Z85" s="32">
        <v>74</v>
      </c>
      <c r="AA85" s="32">
        <v>49</v>
      </c>
      <c r="AB85" s="32">
        <v>138</v>
      </c>
      <c r="AC85" s="32">
        <v>246</v>
      </c>
      <c r="AD85" s="32">
        <v>98</v>
      </c>
      <c r="AE85" s="32">
        <v>58</v>
      </c>
      <c r="AF85" s="32">
        <v>1384</v>
      </c>
      <c r="AG85" s="33">
        <v>12</v>
      </c>
      <c r="AH85" s="33">
        <v>8</v>
      </c>
      <c r="AI85" s="33">
        <v>17</v>
      </c>
      <c r="AJ85" s="33">
        <v>0</v>
      </c>
      <c r="AK85" s="33">
        <v>19</v>
      </c>
      <c r="AL85" s="116">
        <v>1330</v>
      </c>
      <c r="AM85" s="33">
        <v>1386</v>
      </c>
      <c r="AN85" s="121">
        <v>24</v>
      </c>
      <c r="AO85" s="121">
        <v>1362</v>
      </c>
      <c r="AP85" s="34">
        <v>1386</v>
      </c>
      <c r="AQ85" s="27">
        <v>936</v>
      </c>
      <c r="AR85" s="27">
        <v>4506</v>
      </c>
      <c r="AS85" s="28">
        <v>0.20772303595206393</v>
      </c>
      <c r="AT85" s="35">
        <v>200</v>
      </c>
      <c r="AU85" s="35">
        <v>4506</v>
      </c>
      <c r="AV85" s="36">
        <v>4.4385264092321353E-2</v>
      </c>
      <c r="AW85" s="37">
        <v>1050</v>
      </c>
      <c r="AX85" s="37">
        <v>4506</v>
      </c>
      <c r="AY85" s="38">
        <v>0.23302263648468707</v>
      </c>
      <c r="AZ85" s="39">
        <v>70</v>
      </c>
      <c r="BA85" s="39">
        <v>4506</v>
      </c>
      <c r="BB85" s="40">
        <v>1.5534842432312472E-2</v>
      </c>
    </row>
    <row r="86" spans="1:54" s="41" customFormat="1" x14ac:dyDescent="0.25">
      <c r="A86" s="42" t="s">
        <v>82</v>
      </c>
      <c r="B86" s="43" t="s">
        <v>136</v>
      </c>
      <c r="C86" s="89">
        <v>630</v>
      </c>
      <c r="D86" s="145">
        <v>1354</v>
      </c>
      <c r="E86" s="145">
        <v>1244</v>
      </c>
      <c r="F86" s="145">
        <v>816</v>
      </c>
      <c r="G86" s="145">
        <v>4633</v>
      </c>
      <c r="H86" s="65">
        <v>0.44463630477012733</v>
      </c>
      <c r="I86" s="90">
        <v>0.17612777897690482</v>
      </c>
      <c r="J86" s="89">
        <v>589</v>
      </c>
      <c r="K86" s="107">
        <v>2767</v>
      </c>
      <c r="L86" s="107">
        <v>1865</v>
      </c>
      <c r="M86" s="29">
        <v>4632</v>
      </c>
      <c r="N86" s="30">
        <v>0.59736614853195169</v>
      </c>
      <c r="O86" s="30">
        <v>0.40263385146804836</v>
      </c>
      <c r="P86" s="31">
        <v>353</v>
      </c>
      <c r="Q86" s="31">
        <v>1118</v>
      </c>
      <c r="R86" s="31">
        <v>1968</v>
      </c>
      <c r="S86" s="110">
        <v>781</v>
      </c>
      <c r="T86" s="110">
        <v>413</v>
      </c>
      <c r="U86" s="31">
        <v>4633</v>
      </c>
      <c r="V86" s="32">
        <v>203</v>
      </c>
      <c r="W86" s="114">
        <v>684</v>
      </c>
      <c r="X86" s="32">
        <v>1201</v>
      </c>
      <c r="Y86" s="32">
        <v>470</v>
      </c>
      <c r="Z86" s="32">
        <v>210</v>
      </c>
      <c r="AA86" s="32">
        <v>150</v>
      </c>
      <c r="AB86" s="32">
        <v>434</v>
      </c>
      <c r="AC86" s="32">
        <v>768</v>
      </c>
      <c r="AD86" s="32">
        <v>311</v>
      </c>
      <c r="AE86" s="32">
        <v>203</v>
      </c>
      <c r="AF86" s="32">
        <v>4634</v>
      </c>
      <c r="AG86" s="33">
        <v>19</v>
      </c>
      <c r="AH86" s="33">
        <v>40</v>
      </c>
      <c r="AI86" s="33">
        <v>1036</v>
      </c>
      <c r="AJ86" s="33">
        <v>3</v>
      </c>
      <c r="AK86" s="33">
        <v>87</v>
      </c>
      <c r="AL86" s="116">
        <v>3447</v>
      </c>
      <c r="AM86" s="33">
        <v>4632</v>
      </c>
      <c r="AN86" s="121">
        <v>154</v>
      </c>
      <c r="AO86" s="121">
        <v>4479</v>
      </c>
      <c r="AP86" s="34">
        <v>4633</v>
      </c>
      <c r="AQ86" s="27">
        <v>1880</v>
      </c>
      <c r="AR86" s="27">
        <v>8744</v>
      </c>
      <c r="AS86" s="28">
        <v>0.21500457456541627</v>
      </c>
      <c r="AT86" s="35">
        <v>362</v>
      </c>
      <c r="AU86" s="35">
        <v>8828</v>
      </c>
      <c r="AV86" s="36">
        <v>4.1005890348889892E-2</v>
      </c>
      <c r="AW86" s="37">
        <v>2341</v>
      </c>
      <c r="AX86" s="37">
        <v>8744</v>
      </c>
      <c r="AY86" s="38">
        <v>0.26772644098810611</v>
      </c>
      <c r="AZ86" s="39">
        <v>334</v>
      </c>
      <c r="BA86" s="39">
        <v>8828</v>
      </c>
      <c r="BB86" s="40">
        <v>3.7834164023561392E-2</v>
      </c>
    </row>
    <row r="87" spans="1:54" s="41" customFormat="1" x14ac:dyDescent="0.25">
      <c r="A87" s="42" t="s">
        <v>83</v>
      </c>
      <c r="B87" s="43" t="s">
        <v>136</v>
      </c>
      <c r="C87" s="89">
        <v>903</v>
      </c>
      <c r="D87" s="145">
        <v>2739</v>
      </c>
      <c r="E87" s="145">
        <v>2294</v>
      </c>
      <c r="F87" s="145">
        <v>1397</v>
      </c>
      <c r="G87" s="145">
        <v>8743</v>
      </c>
      <c r="H87" s="65">
        <v>0.42216630447214915</v>
      </c>
      <c r="I87" s="90">
        <v>0.15978497083380991</v>
      </c>
      <c r="J87" s="89">
        <v>1410</v>
      </c>
      <c r="K87" s="107">
        <v>3831</v>
      </c>
      <c r="L87" s="107">
        <v>4912</v>
      </c>
      <c r="M87" s="29">
        <v>8743</v>
      </c>
      <c r="N87" s="30">
        <v>0.43817911472034771</v>
      </c>
      <c r="O87" s="30">
        <v>0.56182088527965224</v>
      </c>
      <c r="P87" s="31">
        <v>909</v>
      </c>
      <c r="Q87" s="31">
        <v>2044</v>
      </c>
      <c r="R87" s="31">
        <v>3445</v>
      </c>
      <c r="S87" s="110">
        <v>1694</v>
      </c>
      <c r="T87" s="110">
        <v>651</v>
      </c>
      <c r="U87" s="31">
        <v>8743</v>
      </c>
      <c r="V87" s="32">
        <v>431</v>
      </c>
      <c r="W87" s="114">
        <v>885</v>
      </c>
      <c r="X87" s="32">
        <v>1540</v>
      </c>
      <c r="Y87" s="32">
        <v>710</v>
      </c>
      <c r="Z87" s="32">
        <v>263</v>
      </c>
      <c r="AA87" s="32">
        <v>479</v>
      </c>
      <c r="AB87" s="32">
        <v>1158</v>
      </c>
      <c r="AC87" s="32">
        <v>1904</v>
      </c>
      <c r="AD87" s="32">
        <v>984</v>
      </c>
      <c r="AE87" s="32">
        <v>388</v>
      </c>
      <c r="AF87" s="32">
        <v>8742</v>
      </c>
      <c r="AG87" s="33">
        <v>34</v>
      </c>
      <c r="AH87" s="33">
        <v>88</v>
      </c>
      <c r="AI87" s="33">
        <v>276</v>
      </c>
      <c r="AJ87" s="33">
        <v>6</v>
      </c>
      <c r="AK87" s="33">
        <v>87</v>
      </c>
      <c r="AL87" s="116">
        <v>8252</v>
      </c>
      <c r="AM87" s="33">
        <v>8743</v>
      </c>
      <c r="AN87" s="121">
        <v>298</v>
      </c>
      <c r="AO87" s="121">
        <v>8445</v>
      </c>
      <c r="AP87" s="34">
        <v>8743</v>
      </c>
      <c r="AQ87" s="27">
        <v>1319</v>
      </c>
      <c r="AR87" s="27">
        <v>10914</v>
      </c>
      <c r="AS87" s="28">
        <v>0.12085394905625801</v>
      </c>
      <c r="AT87" s="35">
        <v>617</v>
      </c>
      <c r="AU87" s="35">
        <v>10955</v>
      </c>
      <c r="AV87" s="36">
        <v>5.6321314468279322E-2</v>
      </c>
      <c r="AW87" s="37">
        <v>1239</v>
      </c>
      <c r="AX87" s="37">
        <v>10961</v>
      </c>
      <c r="AY87" s="38">
        <v>0.11303713164857221</v>
      </c>
      <c r="AZ87" s="39">
        <v>388</v>
      </c>
      <c r="BA87" s="39">
        <v>10955</v>
      </c>
      <c r="BB87" s="40">
        <v>3.5417617526243728E-2</v>
      </c>
    </row>
    <row r="88" spans="1:54" s="41" customFormat="1" x14ac:dyDescent="0.25">
      <c r="A88" s="42" t="s">
        <v>84</v>
      </c>
      <c r="B88" s="43" t="s">
        <v>135</v>
      </c>
      <c r="C88" s="89">
        <v>2478</v>
      </c>
      <c r="D88" s="145">
        <v>5544</v>
      </c>
      <c r="E88" s="145">
        <v>5701</v>
      </c>
      <c r="F88" s="145">
        <v>3654</v>
      </c>
      <c r="G88" s="145">
        <v>20684</v>
      </c>
      <c r="H88" s="65">
        <v>0.45228195706826535</v>
      </c>
      <c r="I88" s="90">
        <v>0.17665828659833688</v>
      </c>
      <c r="J88" s="89">
        <v>3307</v>
      </c>
      <c r="K88" s="107">
        <v>9972</v>
      </c>
      <c r="L88" s="107">
        <v>10714</v>
      </c>
      <c r="M88" s="29">
        <v>20686</v>
      </c>
      <c r="N88" s="30">
        <v>0.48206516484578943</v>
      </c>
      <c r="O88" s="30">
        <v>0.51793483515421057</v>
      </c>
      <c r="P88" s="31">
        <v>2035</v>
      </c>
      <c r="Q88" s="31">
        <v>5305</v>
      </c>
      <c r="R88" s="31">
        <v>8381</v>
      </c>
      <c r="S88" s="110">
        <v>3481</v>
      </c>
      <c r="T88" s="110">
        <v>1482</v>
      </c>
      <c r="U88" s="31">
        <v>20684</v>
      </c>
      <c r="V88" s="32">
        <v>1031</v>
      </c>
      <c r="W88" s="114">
        <v>2494</v>
      </c>
      <c r="X88" s="32">
        <v>4040</v>
      </c>
      <c r="Y88" s="32">
        <v>1693</v>
      </c>
      <c r="Z88" s="32">
        <v>712</v>
      </c>
      <c r="AA88" s="32">
        <v>1003</v>
      </c>
      <c r="AB88" s="32">
        <v>2810</v>
      </c>
      <c r="AC88" s="32">
        <v>4341</v>
      </c>
      <c r="AD88" s="32">
        <v>1788</v>
      </c>
      <c r="AE88" s="32">
        <v>770</v>
      </c>
      <c r="AF88" s="32">
        <v>20682</v>
      </c>
      <c r="AG88" s="33">
        <v>147</v>
      </c>
      <c r="AH88" s="33">
        <v>316</v>
      </c>
      <c r="AI88" s="33">
        <v>956</v>
      </c>
      <c r="AJ88" s="33">
        <v>80</v>
      </c>
      <c r="AK88" s="33">
        <v>426</v>
      </c>
      <c r="AL88" s="116">
        <v>18760</v>
      </c>
      <c r="AM88" s="33">
        <v>20685</v>
      </c>
      <c r="AN88" s="121">
        <v>1768</v>
      </c>
      <c r="AO88" s="121">
        <v>18917</v>
      </c>
      <c r="AP88" s="34">
        <v>20685</v>
      </c>
      <c r="AQ88" s="27">
        <v>3678</v>
      </c>
      <c r="AR88" s="27">
        <v>24607</v>
      </c>
      <c r="AS88" s="28">
        <v>0.14946966310399479</v>
      </c>
      <c r="AT88" s="35">
        <v>1369</v>
      </c>
      <c r="AU88" s="35">
        <v>24820</v>
      </c>
      <c r="AV88" s="36">
        <v>5.5157131345688962E-2</v>
      </c>
      <c r="AW88" s="37">
        <v>3559</v>
      </c>
      <c r="AX88" s="37">
        <v>24725</v>
      </c>
      <c r="AY88" s="38">
        <v>0.14394337714863498</v>
      </c>
      <c r="AZ88" s="39">
        <v>2971</v>
      </c>
      <c r="BA88" s="39">
        <v>24820</v>
      </c>
      <c r="BB88" s="40">
        <v>0.11970185334407736</v>
      </c>
    </row>
    <row r="89" spans="1:54" s="41" customFormat="1" x14ac:dyDescent="0.25">
      <c r="A89" s="42" t="s">
        <v>85</v>
      </c>
      <c r="B89" s="43" t="s">
        <v>133</v>
      </c>
      <c r="C89" s="89">
        <v>1810</v>
      </c>
      <c r="D89" s="145">
        <v>4878</v>
      </c>
      <c r="E89" s="145">
        <v>5101</v>
      </c>
      <c r="F89" s="145">
        <v>3717</v>
      </c>
      <c r="G89" s="145">
        <v>18824</v>
      </c>
      <c r="H89" s="65">
        <v>0.46844453888652782</v>
      </c>
      <c r="I89" s="90">
        <v>0.19746068848278794</v>
      </c>
      <c r="J89" s="89">
        <v>3318</v>
      </c>
      <c r="K89" s="107">
        <v>10217</v>
      </c>
      <c r="L89" s="107">
        <v>8607</v>
      </c>
      <c r="M89" s="29">
        <v>18824</v>
      </c>
      <c r="N89" s="30">
        <v>0.54276455588610284</v>
      </c>
      <c r="O89" s="30">
        <v>0.45723544411389716</v>
      </c>
      <c r="P89" s="31">
        <v>2035</v>
      </c>
      <c r="Q89" s="31">
        <v>5103</v>
      </c>
      <c r="R89" s="31">
        <v>7446</v>
      </c>
      <c r="S89" s="110">
        <v>2906</v>
      </c>
      <c r="T89" s="110">
        <v>1335</v>
      </c>
      <c r="U89" s="31">
        <v>18825</v>
      </c>
      <c r="V89" s="32">
        <v>1071</v>
      </c>
      <c r="W89" s="114">
        <v>2697</v>
      </c>
      <c r="X89" s="32">
        <v>4118</v>
      </c>
      <c r="Y89" s="32">
        <v>1648</v>
      </c>
      <c r="Z89" s="32">
        <v>685</v>
      </c>
      <c r="AA89" s="32">
        <v>964</v>
      </c>
      <c r="AB89" s="32">
        <v>2406</v>
      </c>
      <c r="AC89" s="32">
        <v>3328</v>
      </c>
      <c r="AD89" s="32">
        <v>1259</v>
      </c>
      <c r="AE89" s="32">
        <v>650</v>
      </c>
      <c r="AF89" s="32">
        <v>18826</v>
      </c>
      <c r="AG89" s="33">
        <v>130</v>
      </c>
      <c r="AH89" s="33">
        <v>428</v>
      </c>
      <c r="AI89" s="33">
        <v>815</v>
      </c>
      <c r="AJ89" s="33">
        <v>31</v>
      </c>
      <c r="AK89" s="33">
        <v>369</v>
      </c>
      <c r="AL89" s="116">
        <v>17052</v>
      </c>
      <c r="AM89" s="33">
        <v>18825</v>
      </c>
      <c r="AN89" s="121">
        <v>660</v>
      </c>
      <c r="AO89" s="121">
        <v>18164</v>
      </c>
      <c r="AP89" s="34">
        <v>18824</v>
      </c>
      <c r="AQ89" s="27">
        <v>4011</v>
      </c>
      <c r="AR89" s="27">
        <v>27746</v>
      </c>
      <c r="AS89" s="28">
        <v>0.14456137821667989</v>
      </c>
      <c r="AT89" s="35">
        <v>1500</v>
      </c>
      <c r="AU89" s="35">
        <v>28034</v>
      </c>
      <c r="AV89" s="36">
        <v>5.3506456445744456E-2</v>
      </c>
      <c r="AW89" s="37">
        <v>5245</v>
      </c>
      <c r="AX89" s="37">
        <v>25368</v>
      </c>
      <c r="AY89" s="38">
        <v>0.20675654367707347</v>
      </c>
      <c r="AZ89" s="39">
        <v>1724</v>
      </c>
      <c r="BA89" s="39">
        <v>28034</v>
      </c>
      <c r="BB89" s="40">
        <v>6.1496753941642293E-2</v>
      </c>
    </row>
    <row r="90" spans="1:54" s="41" customFormat="1" x14ac:dyDescent="0.25">
      <c r="A90" s="42" t="s">
        <v>86</v>
      </c>
      <c r="B90" s="43" t="s">
        <v>199</v>
      </c>
      <c r="C90" s="89">
        <v>535</v>
      </c>
      <c r="D90" s="145">
        <v>1563</v>
      </c>
      <c r="E90" s="145">
        <v>1424</v>
      </c>
      <c r="F90" s="145">
        <v>937</v>
      </c>
      <c r="G90" s="145">
        <v>5221</v>
      </c>
      <c r="H90" s="65">
        <v>0.45221221988124882</v>
      </c>
      <c r="I90" s="90">
        <v>0.17946753495498946</v>
      </c>
      <c r="J90" s="89">
        <v>762</v>
      </c>
      <c r="K90" s="107">
        <v>2779</v>
      </c>
      <c r="L90" s="107">
        <v>2442</v>
      </c>
      <c r="M90" s="29">
        <v>5221</v>
      </c>
      <c r="N90" s="30">
        <v>0.53227351082168162</v>
      </c>
      <c r="O90" s="30">
        <v>0.46772648917831833</v>
      </c>
      <c r="P90" s="31">
        <v>517</v>
      </c>
      <c r="Q90" s="31">
        <v>1247</v>
      </c>
      <c r="R90" s="31">
        <v>2076</v>
      </c>
      <c r="S90" s="110">
        <v>904</v>
      </c>
      <c r="T90" s="110">
        <v>477</v>
      </c>
      <c r="U90" s="31">
        <v>5221</v>
      </c>
      <c r="V90" s="32">
        <v>259</v>
      </c>
      <c r="W90" s="114">
        <v>642</v>
      </c>
      <c r="X90" s="32">
        <v>1128</v>
      </c>
      <c r="Y90" s="32">
        <v>490</v>
      </c>
      <c r="Z90" s="32">
        <v>257</v>
      </c>
      <c r="AA90" s="32">
        <v>257</v>
      </c>
      <c r="AB90" s="32">
        <v>603</v>
      </c>
      <c r="AC90" s="32">
        <v>947</v>
      </c>
      <c r="AD90" s="32">
        <v>413</v>
      </c>
      <c r="AE90" s="32">
        <v>221</v>
      </c>
      <c r="AF90" s="32">
        <v>5217</v>
      </c>
      <c r="AG90" s="33">
        <v>16</v>
      </c>
      <c r="AH90" s="33">
        <v>48</v>
      </c>
      <c r="AI90" s="33">
        <v>268</v>
      </c>
      <c r="AJ90" s="33"/>
      <c r="AK90" s="33">
        <v>82</v>
      </c>
      <c r="AL90" s="116">
        <v>4804</v>
      </c>
      <c r="AM90" s="33">
        <v>5221</v>
      </c>
      <c r="AN90" s="121">
        <v>143</v>
      </c>
      <c r="AO90" s="121">
        <v>5078</v>
      </c>
      <c r="AP90" s="34">
        <v>5221</v>
      </c>
      <c r="AQ90" s="27">
        <v>1405</v>
      </c>
      <c r="AR90" s="27">
        <v>8810</v>
      </c>
      <c r="AS90" s="28">
        <v>0.15947786606129399</v>
      </c>
      <c r="AT90" s="35">
        <v>427</v>
      </c>
      <c r="AU90" s="35">
        <v>10417</v>
      </c>
      <c r="AV90" s="36">
        <v>4.0990688297974462E-2</v>
      </c>
      <c r="AW90" s="37">
        <v>1242</v>
      </c>
      <c r="AX90" s="37">
        <v>8842</v>
      </c>
      <c r="AY90" s="38">
        <v>0.14046595792807057</v>
      </c>
      <c r="AZ90" s="39">
        <v>372</v>
      </c>
      <c r="BA90" s="39">
        <v>10417</v>
      </c>
      <c r="BB90" s="40">
        <v>3.5710857252567917E-2</v>
      </c>
    </row>
    <row r="91" spans="1:54" s="41" customFormat="1" x14ac:dyDescent="0.25">
      <c r="A91" s="42" t="s">
        <v>87</v>
      </c>
      <c r="B91" s="43" t="s">
        <v>149</v>
      </c>
      <c r="C91" s="89">
        <v>5233</v>
      </c>
      <c r="D91" s="145">
        <v>11458</v>
      </c>
      <c r="E91" s="145">
        <v>12687</v>
      </c>
      <c r="F91" s="145">
        <v>10409</v>
      </c>
      <c r="G91" s="145">
        <v>47754</v>
      </c>
      <c r="H91" s="65">
        <v>0.48364534908070528</v>
      </c>
      <c r="I91" s="90">
        <v>0.21797126942245676</v>
      </c>
      <c r="J91" s="89">
        <v>7967</v>
      </c>
      <c r="K91" s="107">
        <v>23194</v>
      </c>
      <c r="L91" s="107">
        <v>24559</v>
      </c>
      <c r="M91" s="29">
        <v>47753</v>
      </c>
      <c r="N91" s="30">
        <v>0.48570770422800663</v>
      </c>
      <c r="O91" s="30">
        <v>0.51429229577199342</v>
      </c>
      <c r="P91" s="31">
        <v>5044</v>
      </c>
      <c r="Q91" s="31">
        <v>12866</v>
      </c>
      <c r="R91" s="31">
        <v>19501</v>
      </c>
      <c r="S91" s="110">
        <v>7154</v>
      </c>
      <c r="T91" s="110">
        <v>3188</v>
      </c>
      <c r="U91" s="31">
        <v>47753</v>
      </c>
      <c r="V91" s="32">
        <v>2704</v>
      </c>
      <c r="W91" s="114">
        <v>6062</v>
      </c>
      <c r="X91" s="32">
        <v>9473</v>
      </c>
      <c r="Y91" s="32">
        <v>3425</v>
      </c>
      <c r="Z91" s="32">
        <v>1532</v>
      </c>
      <c r="AA91" s="32">
        <v>2342</v>
      </c>
      <c r="AB91" s="32">
        <v>6804</v>
      </c>
      <c r="AC91" s="32">
        <v>10028</v>
      </c>
      <c r="AD91" s="32">
        <v>3729</v>
      </c>
      <c r="AE91" s="32">
        <v>1656</v>
      </c>
      <c r="AF91" s="32">
        <v>47755</v>
      </c>
      <c r="AG91" s="33">
        <v>340</v>
      </c>
      <c r="AH91" s="33">
        <v>1594</v>
      </c>
      <c r="AI91" s="33">
        <v>5866</v>
      </c>
      <c r="AJ91" s="33">
        <v>255</v>
      </c>
      <c r="AK91" s="33">
        <v>1190</v>
      </c>
      <c r="AL91" s="116">
        <v>38509</v>
      </c>
      <c r="AM91" s="33">
        <v>47754</v>
      </c>
      <c r="AN91" s="121">
        <v>4047</v>
      </c>
      <c r="AO91" s="121">
        <v>43706</v>
      </c>
      <c r="AP91" s="34">
        <v>47753</v>
      </c>
      <c r="AQ91" s="27">
        <v>6558</v>
      </c>
      <c r="AR91" s="27">
        <v>64753</v>
      </c>
      <c r="AS91" s="28">
        <v>0.10127716090374191</v>
      </c>
      <c r="AT91" s="35">
        <v>4020</v>
      </c>
      <c r="AU91" s="35">
        <v>64964</v>
      </c>
      <c r="AV91" s="36">
        <v>6.1880426082137799E-2</v>
      </c>
      <c r="AW91" s="37">
        <v>3832</v>
      </c>
      <c r="AX91" s="37">
        <v>65151</v>
      </c>
      <c r="AY91" s="38">
        <v>5.8817209252352225E-2</v>
      </c>
      <c r="AZ91" s="39">
        <v>5967</v>
      </c>
      <c r="BA91" s="39">
        <v>64964</v>
      </c>
      <c r="BB91" s="40">
        <v>9.1850871251770216E-2</v>
      </c>
    </row>
    <row r="92" spans="1:54" s="41" customFormat="1" x14ac:dyDescent="0.25">
      <c r="A92" s="42" t="s">
        <v>88</v>
      </c>
      <c r="B92" s="43" t="s">
        <v>138</v>
      </c>
      <c r="C92" s="89">
        <v>973</v>
      </c>
      <c r="D92" s="145">
        <v>2706</v>
      </c>
      <c r="E92" s="145">
        <v>2682</v>
      </c>
      <c r="F92" s="145">
        <v>1907</v>
      </c>
      <c r="G92" s="145">
        <v>9967</v>
      </c>
      <c r="H92" s="65">
        <v>0.46041938396709142</v>
      </c>
      <c r="I92" s="90">
        <v>0.1913313935988763</v>
      </c>
      <c r="J92" s="89">
        <v>1699</v>
      </c>
      <c r="K92" s="107">
        <v>5517</v>
      </c>
      <c r="L92" s="107">
        <v>4450</v>
      </c>
      <c r="M92" s="29">
        <v>9967</v>
      </c>
      <c r="N92" s="30">
        <v>0.55352663790508683</v>
      </c>
      <c r="O92" s="30">
        <v>0.44647336209491323</v>
      </c>
      <c r="P92" s="31">
        <v>1039</v>
      </c>
      <c r="Q92" s="31">
        <v>2678</v>
      </c>
      <c r="R92" s="31">
        <v>4006</v>
      </c>
      <c r="S92" s="110">
        <v>1584</v>
      </c>
      <c r="T92" s="110">
        <v>660</v>
      </c>
      <c r="U92" s="31">
        <v>9967</v>
      </c>
      <c r="V92" s="32">
        <v>548</v>
      </c>
      <c r="W92" s="114">
        <v>1463</v>
      </c>
      <c r="X92" s="32">
        <v>2269</v>
      </c>
      <c r="Y92" s="32">
        <v>882</v>
      </c>
      <c r="Z92" s="32">
        <v>356</v>
      </c>
      <c r="AA92" s="32">
        <v>492</v>
      </c>
      <c r="AB92" s="32">
        <v>1215</v>
      </c>
      <c r="AC92" s="32">
        <v>1736</v>
      </c>
      <c r="AD92" s="32">
        <v>702</v>
      </c>
      <c r="AE92" s="32">
        <v>304</v>
      </c>
      <c r="AF92" s="32">
        <v>9967</v>
      </c>
      <c r="AG92" s="33">
        <v>60</v>
      </c>
      <c r="AH92" s="33">
        <v>99</v>
      </c>
      <c r="AI92" s="33">
        <v>216</v>
      </c>
      <c r="AJ92" s="33">
        <v>8</v>
      </c>
      <c r="AK92" s="33">
        <v>165</v>
      </c>
      <c r="AL92" s="116">
        <v>9418</v>
      </c>
      <c r="AM92" s="33">
        <v>9966</v>
      </c>
      <c r="AN92" s="121">
        <v>457</v>
      </c>
      <c r="AO92" s="121">
        <v>9510</v>
      </c>
      <c r="AP92" s="34">
        <v>9967</v>
      </c>
      <c r="AQ92" s="27">
        <v>2460</v>
      </c>
      <c r="AR92" s="27">
        <v>18682</v>
      </c>
      <c r="AS92" s="28">
        <v>0.13167755058344932</v>
      </c>
      <c r="AT92" s="35">
        <v>894</v>
      </c>
      <c r="AU92" s="35">
        <v>18825</v>
      </c>
      <c r="AV92" s="36">
        <v>4.7490039840637453E-2</v>
      </c>
      <c r="AW92" s="37">
        <v>3091</v>
      </c>
      <c r="AX92" s="37">
        <v>17790</v>
      </c>
      <c r="AY92" s="38">
        <v>0.17374929735806632</v>
      </c>
      <c r="AZ92" s="39">
        <v>845</v>
      </c>
      <c r="BA92" s="39">
        <v>18825</v>
      </c>
      <c r="BB92" s="40">
        <v>4.4887118193891101E-2</v>
      </c>
    </row>
    <row r="93" spans="1:54" s="41" customFormat="1" x14ac:dyDescent="0.25">
      <c r="A93" s="42" t="s">
        <v>89</v>
      </c>
      <c r="B93" s="43" t="s">
        <v>133</v>
      </c>
      <c r="C93" s="89">
        <v>1116</v>
      </c>
      <c r="D93" s="145">
        <v>2706</v>
      </c>
      <c r="E93" s="145">
        <v>2668</v>
      </c>
      <c r="F93" s="145">
        <v>1789</v>
      </c>
      <c r="G93" s="145">
        <v>9996</v>
      </c>
      <c r="H93" s="65">
        <v>0.44587835134053622</v>
      </c>
      <c r="I93" s="90">
        <v>0.17897158863545418</v>
      </c>
      <c r="J93" s="89">
        <v>1717</v>
      </c>
      <c r="K93" s="107">
        <v>5646</v>
      </c>
      <c r="L93" s="107">
        <v>4351</v>
      </c>
      <c r="M93" s="29">
        <v>9997</v>
      </c>
      <c r="N93" s="30">
        <v>0.5647694308292488</v>
      </c>
      <c r="O93" s="30">
        <v>0.4352305691707512</v>
      </c>
      <c r="P93" s="31">
        <v>1130</v>
      </c>
      <c r="Q93" s="31">
        <v>2623</v>
      </c>
      <c r="R93" s="31">
        <v>4027</v>
      </c>
      <c r="S93" s="110">
        <v>1544</v>
      </c>
      <c r="T93" s="110">
        <v>674</v>
      </c>
      <c r="U93" s="31">
        <v>9998</v>
      </c>
      <c r="V93" s="32">
        <v>586</v>
      </c>
      <c r="W93" s="114">
        <v>1490</v>
      </c>
      <c r="X93" s="32">
        <v>2348</v>
      </c>
      <c r="Y93" s="32">
        <v>870</v>
      </c>
      <c r="Z93" s="32">
        <v>351</v>
      </c>
      <c r="AA93" s="32">
        <v>544</v>
      </c>
      <c r="AB93" s="32">
        <v>1133</v>
      </c>
      <c r="AC93" s="32">
        <v>1678</v>
      </c>
      <c r="AD93" s="32">
        <v>673</v>
      </c>
      <c r="AE93" s="32">
        <v>322</v>
      </c>
      <c r="AF93" s="32">
        <v>9995</v>
      </c>
      <c r="AG93" s="33">
        <v>90</v>
      </c>
      <c r="AH93" s="33">
        <v>306</v>
      </c>
      <c r="AI93" s="33">
        <v>804</v>
      </c>
      <c r="AJ93" s="33">
        <v>58</v>
      </c>
      <c r="AK93" s="33">
        <v>358</v>
      </c>
      <c r="AL93" s="116">
        <v>8382</v>
      </c>
      <c r="AM93" s="33">
        <v>9998</v>
      </c>
      <c r="AN93" s="121">
        <v>597</v>
      </c>
      <c r="AO93" s="121">
        <v>9400</v>
      </c>
      <c r="AP93" s="34">
        <v>9997</v>
      </c>
      <c r="AQ93" s="27">
        <v>3984</v>
      </c>
      <c r="AR93" s="27">
        <v>24513</v>
      </c>
      <c r="AS93" s="28">
        <v>0.16252600660873823</v>
      </c>
      <c r="AT93" s="35">
        <v>4070</v>
      </c>
      <c r="AU93" s="35">
        <v>27106</v>
      </c>
      <c r="AV93" s="36">
        <v>0.15015125802405371</v>
      </c>
      <c r="AW93" s="37">
        <v>3325</v>
      </c>
      <c r="AX93" s="37">
        <v>27894</v>
      </c>
      <c r="AY93" s="38">
        <v>0.11920126192012619</v>
      </c>
      <c r="AZ93" s="39">
        <v>4888</v>
      </c>
      <c r="BA93" s="39">
        <v>27106</v>
      </c>
      <c r="BB93" s="40">
        <v>0.18032907843281931</v>
      </c>
    </row>
    <row r="94" spans="1:54" s="41" customFormat="1" x14ac:dyDescent="0.25">
      <c r="A94" s="42" t="s">
        <v>90</v>
      </c>
      <c r="B94" s="43" t="s">
        <v>199</v>
      </c>
      <c r="C94" s="89">
        <v>72</v>
      </c>
      <c r="D94" s="145">
        <v>246</v>
      </c>
      <c r="E94" s="145">
        <v>240</v>
      </c>
      <c r="F94" s="145">
        <v>146</v>
      </c>
      <c r="G94" s="145">
        <v>815</v>
      </c>
      <c r="H94" s="65">
        <v>0.47361963190184048</v>
      </c>
      <c r="I94" s="90">
        <v>0.17914110429447852</v>
      </c>
      <c r="J94" s="89">
        <v>111</v>
      </c>
      <c r="K94" s="107">
        <v>476</v>
      </c>
      <c r="L94" s="107">
        <v>341</v>
      </c>
      <c r="M94" s="29">
        <v>817</v>
      </c>
      <c r="N94" s="30">
        <v>0.58261933904528762</v>
      </c>
      <c r="O94" s="30">
        <v>0.41738066095471238</v>
      </c>
      <c r="P94" s="31">
        <v>66</v>
      </c>
      <c r="Q94" s="31">
        <v>208</v>
      </c>
      <c r="R94" s="31">
        <v>303</v>
      </c>
      <c r="S94" s="110">
        <v>165</v>
      </c>
      <c r="T94" s="110">
        <v>76</v>
      </c>
      <c r="U94" s="31">
        <v>818</v>
      </c>
      <c r="V94" s="32">
        <v>37</v>
      </c>
      <c r="W94" s="114">
        <v>124</v>
      </c>
      <c r="X94" s="32">
        <v>177</v>
      </c>
      <c r="Y94" s="32">
        <v>100</v>
      </c>
      <c r="Z94" s="32">
        <v>38</v>
      </c>
      <c r="AA94" s="32">
        <v>30</v>
      </c>
      <c r="AB94" s="32">
        <v>84</v>
      </c>
      <c r="AC94" s="32">
        <v>126</v>
      </c>
      <c r="AD94" s="32">
        <v>64</v>
      </c>
      <c r="AE94" s="32">
        <v>38</v>
      </c>
      <c r="AF94" s="32">
        <v>818</v>
      </c>
      <c r="AG94" s="33"/>
      <c r="AH94" s="33">
        <v>4</v>
      </c>
      <c r="AI94" s="33">
        <v>8</v>
      </c>
      <c r="AJ94" s="33"/>
      <c r="AK94" s="33">
        <v>6</v>
      </c>
      <c r="AL94" s="116">
        <v>795</v>
      </c>
      <c r="AM94" s="33">
        <v>818</v>
      </c>
      <c r="AN94" s="121">
        <v>12</v>
      </c>
      <c r="AO94" s="121">
        <v>806</v>
      </c>
      <c r="AP94" s="34">
        <v>818</v>
      </c>
      <c r="AQ94" s="27">
        <v>277</v>
      </c>
      <c r="AR94" s="27">
        <v>2442</v>
      </c>
      <c r="AS94" s="28">
        <v>0.11343161343161343</v>
      </c>
      <c r="AT94" s="35">
        <v>102</v>
      </c>
      <c r="AU94" s="35">
        <v>2447</v>
      </c>
      <c r="AV94" s="36">
        <v>4.1683694319574992E-2</v>
      </c>
      <c r="AW94" s="37">
        <v>293</v>
      </c>
      <c r="AX94" s="37">
        <v>2442</v>
      </c>
      <c r="AY94" s="38">
        <v>0.11998361998361998</v>
      </c>
      <c r="AZ94" s="39">
        <v>111</v>
      </c>
      <c r="BA94" s="39">
        <v>2447</v>
      </c>
      <c r="BB94" s="40">
        <v>4.5361667347772784E-2</v>
      </c>
    </row>
    <row r="95" spans="1:54" s="41" customFormat="1" x14ac:dyDescent="0.25">
      <c r="A95" s="42" t="s">
        <v>91</v>
      </c>
      <c r="B95" s="43" t="s">
        <v>199</v>
      </c>
      <c r="C95" s="89">
        <v>383</v>
      </c>
      <c r="D95" s="145">
        <v>1260</v>
      </c>
      <c r="E95" s="145">
        <v>1046</v>
      </c>
      <c r="F95" s="145">
        <v>596</v>
      </c>
      <c r="G95" s="145">
        <v>3695</v>
      </c>
      <c r="H95" s="65">
        <v>0.44438430311231392</v>
      </c>
      <c r="I95" s="90">
        <v>0.16129905277401896</v>
      </c>
      <c r="J95" s="89">
        <v>410</v>
      </c>
      <c r="K95" s="107">
        <v>1308</v>
      </c>
      <c r="L95" s="107">
        <v>2387</v>
      </c>
      <c r="M95" s="29">
        <v>3695</v>
      </c>
      <c r="N95" s="30">
        <v>0.35399188092016237</v>
      </c>
      <c r="O95" s="30">
        <v>0.64600811907983757</v>
      </c>
      <c r="P95" s="31">
        <v>256</v>
      </c>
      <c r="Q95" s="31">
        <v>827</v>
      </c>
      <c r="R95" s="31">
        <v>1623</v>
      </c>
      <c r="S95" s="110">
        <v>742</v>
      </c>
      <c r="T95" s="110">
        <v>248</v>
      </c>
      <c r="U95" s="31">
        <v>3696</v>
      </c>
      <c r="V95" s="32">
        <v>107</v>
      </c>
      <c r="W95" s="114">
        <v>272</v>
      </c>
      <c r="X95" s="32">
        <v>569</v>
      </c>
      <c r="Y95" s="32">
        <v>263</v>
      </c>
      <c r="Z95" s="32">
        <v>98</v>
      </c>
      <c r="AA95" s="32">
        <v>150</v>
      </c>
      <c r="AB95" s="32">
        <v>554</v>
      </c>
      <c r="AC95" s="32">
        <v>1054</v>
      </c>
      <c r="AD95" s="32">
        <v>479</v>
      </c>
      <c r="AE95" s="32">
        <v>151</v>
      </c>
      <c r="AF95" s="32">
        <v>3697</v>
      </c>
      <c r="AG95" s="33">
        <v>10</v>
      </c>
      <c r="AH95" s="33">
        <v>31</v>
      </c>
      <c r="AI95" s="33">
        <v>202</v>
      </c>
      <c r="AJ95" s="33">
        <v>4</v>
      </c>
      <c r="AK95" s="33">
        <v>58</v>
      </c>
      <c r="AL95" s="116">
        <v>3390</v>
      </c>
      <c r="AM95" s="33">
        <v>3695</v>
      </c>
      <c r="AN95" s="121">
        <v>70</v>
      </c>
      <c r="AO95" s="121">
        <v>3626</v>
      </c>
      <c r="AP95" s="34">
        <v>3696</v>
      </c>
      <c r="AQ95" s="27">
        <v>848</v>
      </c>
      <c r="AR95" s="27">
        <v>5846</v>
      </c>
      <c r="AS95" s="28">
        <v>0.14505644885391722</v>
      </c>
      <c r="AT95" s="35">
        <v>374</v>
      </c>
      <c r="AU95" s="35">
        <v>5895</v>
      </c>
      <c r="AV95" s="36">
        <v>6.3443596268023747E-2</v>
      </c>
      <c r="AW95" s="37">
        <v>594</v>
      </c>
      <c r="AX95" s="37">
        <v>5846</v>
      </c>
      <c r="AY95" s="38">
        <v>0.10160793705097503</v>
      </c>
      <c r="AZ95" s="39">
        <v>103</v>
      </c>
      <c r="BA95" s="39">
        <v>5895</v>
      </c>
      <c r="BB95" s="40">
        <v>1.7472434266327396E-2</v>
      </c>
    </row>
    <row r="96" spans="1:54" s="41" customFormat="1" x14ac:dyDescent="0.25">
      <c r="A96" s="42" t="s">
        <v>92</v>
      </c>
      <c r="B96" s="43" t="s">
        <v>199</v>
      </c>
      <c r="C96" s="89">
        <v>854</v>
      </c>
      <c r="D96" s="145">
        <v>2454</v>
      </c>
      <c r="E96" s="145">
        <v>2476</v>
      </c>
      <c r="F96" s="145">
        <v>1606</v>
      </c>
      <c r="G96" s="145">
        <v>8777</v>
      </c>
      <c r="H96" s="65">
        <v>0.46507918423151418</v>
      </c>
      <c r="I96" s="90">
        <v>0.18297823857810186</v>
      </c>
      <c r="J96" s="89">
        <v>1387</v>
      </c>
      <c r="K96" s="107">
        <v>4440</v>
      </c>
      <c r="L96" s="107">
        <v>4337</v>
      </c>
      <c r="M96" s="29">
        <v>8777</v>
      </c>
      <c r="N96" s="30">
        <v>0.50586760852227408</v>
      </c>
      <c r="O96" s="30">
        <v>0.49413239147772586</v>
      </c>
      <c r="P96" s="31">
        <v>879</v>
      </c>
      <c r="Q96" s="31">
        <v>2249</v>
      </c>
      <c r="R96" s="31">
        <v>3532</v>
      </c>
      <c r="S96" s="110">
        <v>1475</v>
      </c>
      <c r="T96" s="110">
        <v>642</v>
      </c>
      <c r="U96" s="31">
        <v>8777</v>
      </c>
      <c r="V96" s="32">
        <v>441</v>
      </c>
      <c r="W96" s="114">
        <v>1105</v>
      </c>
      <c r="X96" s="32">
        <v>1772</v>
      </c>
      <c r="Y96" s="32">
        <v>784</v>
      </c>
      <c r="Z96" s="32">
        <v>339</v>
      </c>
      <c r="AA96" s="32">
        <v>437</v>
      </c>
      <c r="AB96" s="32">
        <v>1145</v>
      </c>
      <c r="AC96" s="32">
        <v>1760</v>
      </c>
      <c r="AD96" s="32">
        <v>691</v>
      </c>
      <c r="AE96" s="32">
        <v>304</v>
      </c>
      <c r="AF96" s="32">
        <v>8778</v>
      </c>
      <c r="AG96" s="33">
        <v>46</v>
      </c>
      <c r="AH96" s="33">
        <v>89</v>
      </c>
      <c r="AI96" s="33">
        <v>468</v>
      </c>
      <c r="AJ96" s="33">
        <v>8</v>
      </c>
      <c r="AK96" s="33">
        <v>150</v>
      </c>
      <c r="AL96" s="116">
        <v>8017</v>
      </c>
      <c r="AM96" s="33">
        <v>8778</v>
      </c>
      <c r="AN96" s="121">
        <v>262</v>
      </c>
      <c r="AO96" s="121">
        <v>8514</v>
      </c>
      <c r="AP96" s="34">
        <v>8776</v>
      </c>
      <c r="AQ96" s="27">
        <v>2371</v>
      </c>
      <c r="AR96" s="27">
        <v>13600</v>
      </c>
      <c r="AS96" s="28">
        <v>0.17433823529411765</v>
      </c>
      <c r="AT96" s="35">
        <v>862</v>
      </c>
      <c r="AU96" s="35">
        <v>15053</v>
      </c>
      <c r="AV96" s="36">
        <v>5.726433269115791E-2</v>
      </c>
      <c r="AW96" s="37">
        <v>2109</v>
      </c>
      <c r="AX96" s="37">
        <v>13506</v>
      </c>
      <c r="AY96" s="38">
        <v>0.15615282096845845</v>
      </c>
      <c r="AZ96" s="39">
        <v>249</v>
      </c>
      <c r="BA96" s="39">
        <v>15053</v>
      </c>
      <c r="BB96" s="40">
        <v>1.6541553178768351E-2</v>
      </c>
    </row>
    <row r="97" spans="1:54" s="41" customFormat="1" x14ac:dyDescent="0.25">
      <c r="A97" s="42" t="s">
        <v>93</v>
      </c>
      <c r="B97" s="43" t="s">
        <v>149</v>
      </c>
      <c r="C97" s="89">
        <v>378</v>
      </c>
      <c r="D97" s="145">
        <v>1156</v>
      </c>
      <c r="E97" s="145">
        <v>1108</v>
      </c>
      <c r="F97" s="145">
        <v>790</v>
      </c>
      <c r="G97" s="145">
        <v>4069</v>
      </c>
      <c r="H97" s="65">
        <v>0.46645367412140576</v>
      </c>
      <c r="I97" s="90">
        <v>0.1941508970262964</v>
      </c>
      <c r="J97" s="89">
        <v>637</v>
      </c>
      <c r="K97" s="107">
        <v>2230</v>
      </c>
      <c r="L97" s="107">
        <v>1839</v>
      </c>
      <c r="M97" s="29">
        <v>4069</v>
      </c>
      <c r="N97" s="30">
        <v>0.54804620299827966</v>
      </c>
      <c r="O97" s="30">
        <v>0.45195379700172034</v>
      </c>
      <c r="P97" s="31">
        <v>423</v>
      </c>
      <c r="Q97" s="31">
        <v>930</v>
      </c>
      <c r="R97" s="31">
        <v>1583</v>
      </c>
      <c r="S97" s="110">
        <v>750</v>
      </c>
      <c r="T97" s="110">
        <v>383</v>
      </c>
      <c r="U97" s="31">
        <v>4069</v>
      </c>
      <c r="V97" s="32">
        <v>227</v>
      </c>
      <c r="W97" s="114">
        <v>487</v>
      </c>
      <c r="X97" s="32">
        <v>900</v>
      </c>
      <c r="Y97" s="32">
        <v>398</v>
      </c>
      <c r="Z97" s="32">
        <v>220</v>
      </c>
      <c r="AA97" s="32">
        <v>197</v>
      </c>
      <c r="AB97" s="32">
        <v>442</v>
      </c>
      <c r="AC97" s="32">
        <v>684</v>
      </c>
      <c r="AD97" s="32">
        <v>352</v>
      </c>
      <c r="AE97" s="32">
        <v>163</v>
      </c>
      <c r="AF97" s="32">
        <v>4070</v>
      </c>
      <c r="AG97" s="33">
        <v>15</v>
      </c>
      <c r="AH97" s="33">
        <v>54</v>
      </c>
      <c r="AI97" s="33">
        <v>167</v>
      </c>
      <c r="AJ97" s="33">
        <v>4</v>
      </c>
      <c r="AK97" s="33">
        <v>58</v>
      </c>
      <c r="AL97" s="116">
        <v>3770</v>
      </c>
      <c r="AM97" s="33">
        <v>4068</v>
      </c>
      <c r="AN97" s="121">
        <v>151</v>
      </c>
      <c r="AO97" s="121">
        <v>3918</v>
      </c>
      <c r="AP97" s="34">
        <v>4069</v>
      </c>
      <c r="AQ97" s="27">
        <v>1509</v>
      </c>
      <c r="AR97" s="27">
        <v>13562</v>
      </c>
      <c r="AS97" s="28">
        <v>0.11126677481197464</v>
      </c>
      <c r="AT97" s="35">
        <v>884</v>
      </c>
      <c r="AU97" s="35">
        <v>13594</v>
      </c>
      <c r="AV97" s="36">
        <v>6.5028689127556272E-2</v>
      </c>
      <c r="AW97" s="37">
        <v>1601</v>
      </c>
      <c r="AX97" s="37">
        <v>13564</v>
      </c>
      <c r="AY97" s="38">
        <v>0.11803302860513123</v>
      </c>
      <c r="AZ97" s="39">
        <v>424</v>
      </c>
      <c r="BA97" s="39">
        <v>13594</v>
      </c>
      <c r="BB97" s="40">
        <v>3.1190230984257761E-2</v>
      </c>
    </row>
    <row r="98" spans="1:54" s="41" customFormat="1" x14ac:dyDescent="0.25">
      <c r="A98" s="42" t="s">
        <v>94</v>
      </c>
      <c r="B98" s="43" t="s">
        <v>137</v>
      </c>
      <c r="C98" s="89">
        <v>187</v>
      </c>
      <c r="D98" s="145">
        <v>560</v>
      </c>
      <c r="E98" s="145">
        <v>485</v>
      </c>
      <c r="F98" s="145">
        <v>276</v>
      </c>
      <c r="G98" s="145">
        <v>1713</v>
      </c>
      <c r="H98" s="65">
        <v>0.44424985405720957</v>
      </c>
      <c r="I98" s="90">
        <v>0.16112084063047286</v>
      </c>
      <c r="J98" s="89">
        <v>205</v>
      </c>
      <c r="K98" s="107">
        <v>782</v>
      </c>
      <c r="L98" s="107">
        <v>930</v>
      </c>
      <c r="M98" s="29">
        <v>1712</v>
      </c>
      <c r="N98" s="30">
        <v>0.45677570093457942</v>
      </c>
      <c r="O98" s="30">
        <v>0.54322429906542058</v>
      </c>
      <c r="P98" s="31">
        <v>115</v>
      </c>
      <c r="Q98" s="31">
        <v>398</v>
      </c>
      <c r="R98" s="31">
        <v>747</v>
      </c>
      <c r="S98" s="110">
        <v>319</v>
      </c>
      <c r="T98" s="110">
        <v>134</v>
      </c>
      <c r="U98" s="31">
        <v>1713</v>
      </c>
      <c r="V98" s="32">
        <v>58</v>
      </c>
      <c r="W98" s="114">
        <v>174</v>
      </c>
      <c r="X98" s="32">
        <v>338</v>
      </c>
      <c r="Y98" s="32">
        <v>145</v>
      </c>
      <c r="Z98" s="32">
        <v>67</v>
      </c>
      <c r="AA98" s="32">
        <v>58</v>
      </c>
      <c r="AB98" s="32">
        <v>224</v>
      </c>
      <c r="AC98" s="32">
        <v>407</v>
      </c>
      <c r="AD98" s="32">
        <v>174</v>
      </c>
      <c r="AE98" s="32">
        <v>67</v>
      </c>
      <c r="AF98" s="32">
        <v>1712</v>
      </c>
      <c r="AG98" s="33">
        <v>10</v>
      </c>
      <c r="AH98" s="33">
        <v>10</v>
      </c>
      <c r="AI98" s="33">
        <v>28</v>
      </c>
      <c r="AJ98" s="33"/>
      <c r="AK98" s="33">
        <v>23</v>
      </c>
      <c r="AL98" s="116">
        <v>1641</v>
      </c>
      <c r="AM98" s="33">
        <v>1713</v>
      </c>
      <c r="AN98" s="121">
        <v>37</v>
      </c>
      <c r="AO98" s="121">
        <v>1676</v>
      </c>
      <c r="AP98" s="34">
        <v>1713</v>
      </c>
      <c r="AQ98" s="27">
        <v>929</v>
      </c>
      <c r="AR98" s="27">
        <v>3490</v>
      </c>
      <c r="AS98" s="28">
        <v>0.26618911174785098</v>
      </c>
      <c r="AT98" s="35">
        <v>181</v>
      </c>
      <c r="AU98" s="35">
        <v>3531</v>
      </c>
      <c r="AV98" s="36">
        <v>5.1260266213537242E-2</v>
      </c>
      <c r="AW98" s="37">
        <v>594</v>
      </c>
      <c r="AX98" s="37">
        <v>3491</v>
      </c>
      <c r="AY98" s="38">
        <v>0.17015181896304785</v>
      </c>
      <c r="AZ98" s="39">
        <v>29</v>
      </c>
      <c r="BA98" s="39">
        <v>3531</v>
      </c>
      <c r="BB98" s="40">
        <v>8.2129708297932601E-3</v>
      </c>
    </row>
    <row r="99" spans="1:54" s="41" customFormat="1" x14ac:dyDescent="0.25">
      <c r="A99" s="42" t="s">
        <v>95</v>
      </c>
      <c r="B99" s="43" t="s">
        <v>137</v>
      </c>
      <c r="C99" s="89">
        <v>318</v>
      </c>
      <c r="D99" s="145">
        <v>820</v>
      </c>
      <c r="E99" s="145">
        <v>762</v>
      </c>
      <c r="F99" s="145">
        <v>439</v>
      </c>
      <c r="G99" s="145">
        <v>2747</v>
      </c>
      <c r="H99" s="65">
        <v>0.43720422278849652</v>
      </c>
      <c r="I99" s="90">
        <v>0.15981070258463778</v>
      </c>
      <c r="J99" s="89">
        <v>408</v>
      </c>
      <c r="K99" s="107">
        <v>1709</v>
      </c>
      <c r="L99" s="107">
        <v>1038</v>
      </c>
      <c r="M99" s="29">
        <v>2747</v>
      </c>
      <c r="N99" s="30">
        <v>0.62213323625773576</v>
      </c>
      <c r="O99" s="30">
        <v>0.3778667637422643</v>
      </c>
      <c r="P99" s="31">
        <v>255</v>
      </c>
      <c r="Q99" s="31">
        <v>686</v>
      </c>
      <c r="R99" s="31">
        <v>1120</v>
      </c>
      <c r="S99" s="110">
        <v>454</v>
      </c>
      <c r="T99" s="110">
        <v>230</v>
      </c>
      <c r="U99" s="31">
        <v>2745</v>
      </c>
      <c r="V99" s="32">
        <v>135</v>
      </c>
      <c r="W99" s="114">
        <v>417</v>
      </c>
      <c r="X99" s="32">
        <v>724</v>
      </c>
      <c r="Y99" s="32">
        <v>287</v>
      </c>
      <c r="Z99" s="32">
        <v>146</v>
      </c>
      <c r="AA99" s="32">
        <v>120</v>
      </c>
      <c r="AB99" s="32">
        <v>269</v>
      </c>
      <c r="AC99" s="32">
        <v>397</v>
      </c>
      <c r="AD99" s="32">
        <v>167</v>
      </c>
      <c r="AE99" s="32">
        <v>84</v>
      </c>
      <c r="AF99" s="32">
        <v>2746</v>
      </c>
      <c r="AG99" s="33">
        <v>17</v>
      </c>
      <c r="AH99" s="33">
        <v>20</v>
      </c>
      <c r="AI99" s="33">
        <v>56</v>
      </c>
      <c r="AJ99" s="33"/>
      <c r="AK99" s="33">
        <v>34</v>
      </c>
      <c r="AL99" s="116">
        <v>2618</v>
      </c>
      <c r="AM99" s="33">
        <v>2747</v>
      </c>
      <c r="AN99" s="121">
        <v>69</v>
      </c>
      <c r="AO99" s="121">
        <v>2678</v>
      </c>
      <c r="AP99" s="34">
        <v>2747</v>
      </c>
      <c r="AQ99" s="27">
        <v>1289</v>
      </c>
      <c r="AR99" s="27">
        <v>6133</v>
      </c>
      <c r="AS99" s="28">
        <v>0.21017446600358716</v>
      </c>
      <c r="AT99" s="35">
        <v>347</v>
      </c>
      <c r="AU99" s="35">
        <v>6141</v>
      </c>
      <c r="AV99" s="36">
        <v>5.650545513759974E-2</v>
      </c>
      <c r="AW99" s="37">
        <v>1319</v>
      </c>
      <c r="AX99" s="37">
        <v>6133</v>
      </c>
      <c r="AY99" s="38">
        <v>0.21506603619761944</v>
      </c>
      <c r="AZ99" s="39">
        <v>116</v>
      </c>
      <c r="BA99" s="39">
        <v>6141</v>
      </c>
      <c r="BB99" s="40">
        <v>1.8889431688650055E-2</v>
      </c>
    </row>
    <row r="100" spans="1:54" s="41" customFormat="1" x14ac:dyDescent="0.25">
      <c r="A100" s="42" t="s">
        <v>96</v>
      </c>
      <c r="B100" s="43" t="s">
        <v>96</v>
      </c>
      <c r="C100" s="89">
        <v>16685</v>
      </c>
      <c r="D100" s="145">
        <v>40650</v>
      </c>
      <c r="E100" s="145">
        <v>44382</v>
      </c>
      <c r="F100" s="145">
        <v>35875</v>
      </c>
      <c r="G100" s="145">
        <v>166223</v>
      </c>
      <c r="H100" s="65">
        <v>0.48282728623596011</v>
      </c>
      <c r="I100" s="90">
        <v>0.21582452488524453</v>
      </c>
      <c r="J100" s="89">
        <v>28631</v>
      </c>
      <c r="K100" s="107">
        <v>82142</v>
      </c>
      <c r="L100" s="107">
        <v>84080</v>
      </c>
      <c r="M100" s="29">
        <v>166222</v>
      </c>
      <c r="N100" s="30">
        <v>0.49417044675193417</v>
      </c>
      <c r="O100" s="30">
        <v>0.50582955324806589</v>
      </c>
      <c r="P100" s="31">
        <v>18618</v>
      </c>
      <c r="Q100" s="31">
        <v>44165</v>
      </c>
      <c r="R100" s="31">
        <v>66502</v>
      </c>
      <c r="S100" s="110">
        <v>26068</v>
      </c>
      <c r="T100" s="110">
        <v>10868</v>
      </c>
      <c r="U100" s="31">
        <v>166221</v>
      </c>
      <c r="V100" s="32">
        <v>9901</v>
      </c>
      <c r="W100" s="114">
        <v>21390</v>
      </c>
      <c r="X100" s="32">
        <v>32536</v>
      </c>
      <c r="Y100" s="32">
        <v>13004</v>
      </c>
      <c r="Z100" s="32">
        <v>5311</v>
      </c>
      <c r="AA100" s="32">
        <v>8717</v>
      </c>
      <c r="AB100" s="32">
        <v>22775</v>
      </c>
      <c r="AC100" s="32">
        <v>33966</v>
      </c>
      <c r="AD100" s="32">
        <v>13064</v>
      </c>
      <c r="AE100" s="32">
        <v>5557</v>
      </c>
      <c r="AF100" s="32">
        <v>166221</v>
      </c>
      <c r="AG100" s="33">
        <v>651</v>
      </c>
      <c r="AH100" s="33">
        <v>4735</v>
      </c>
      <c r="AI100" s="33">
        <v>21568</v>
      </c>
      <c r="AJ100" s="33">
        <v>176</v>
      </c>
      <c r="AK100" s="33">
        <v>3232</v>
      </c>
      <c r="AL100" s="116">
        <v>135860</v>
      </c>
      <c r="AM100" s="33">
        <v>166222</v>
      </c>
      <c r="AN100" s="121">
        <v>6931</v>
      </c>
      <c r="AO100" s="121">
        <v>159290</v>
      </c>
      <c r="AP100" s="34">
        <v>166221</v>
      </c>
      <c r="AQ100" s="27">
        <v>21158</v>
      </c>
      <c r="AR100" s="27">
        <v>247744</v>
      </c>
      <c r="AS100" s="28">
        <v>8.5000000000000006E-2</v>
      </c>
      <c r="AT100" s="123">
        <v>10325</v>
      </c>
      <c r="AU100" s="123">
        <v>248267</v>
      </c>
      <c r="AV100" s="36">
        <v>4.1588290026463443E-2</v>
      </c>
      <c r="AW100" s="37">
        <v>9871</v>
      </c>
      <c r="AX100" s="37">
        <v>243635</v>
      </c>
      <c r="AY100" s="38">
        <v>4.0515525273462354E-2</v>
      </c>
      <c r="AZ100" s="39">
        <v>14715</v>
      </c>
      <c r="BA100" s="39">
        <v>248267</v>
      </c>
      <c r="BB100" s="40">
        <v>5.9270865640620785E-2</v>
      </c>
    </row>
    <row r="101" spans="1:54" s="41" customFormat="1" x14ac:dyDescent="0.25">
      <c r="A101" s="42" t="s">
        <v>97</v>
      </c>
      <c r="B101" s="43" t="s">
        <v>135</v>
      </c>
      <c r="C101" s="89">
        <v>154</v>
      </c>
      <c r="D101" s="145">
        <v>517</v>
      </c>
      <c r="E101" s="145">
        <v>470</v>
      </c>
      <c r="F101" s="145">
        <v>286</v>
      </c>
      <c r="G101" s="145">
        <f>C101+D101+E101+F101+J101</f>
        <v>1650</v>
      </c>
      <c r="H101" s="65">
        <f>(E101+F101)/G101</f>
        <v>0.45818181818181819</v>
      </c>
      <c r="I101" s="90">
        <f>F101/G101</f>
        <v>0.17333333333333334</v>
      </c>
      <c r="J101" s="89">
        <v>223</v>
      </c>
      <c r="K101" s="107">
        <v>994</v>
      </c>
      <c r="L101" s="107">
        <v>656</v>
      </c>
      <c r="M101" s="29">
        <v>1650</v>
      </c>
      <c r="N101" s="30">
        <v>0.60242424242424242</v>
      </c>
      <c r="O101" s="30">
        <v>0.39757575757575758</v>
      </c>
      <c r="P101" s="31">
        <v>152</v>
      </c>
      <c r="Q101" s="31">
        <v>357</v>
      </c>
      <c r="R101" s="31">
        <v>657</v>
      </c>
      <c r="S101" s="110">
        <v>307</v>
      </c>
      <c r="T101" s="110">
        <v>178</v>
      </c>
      <c r="U101" s="31">
        <v>1651</v>
      </c>
      <c r="V101" s="32">
        <v>79</v>
      </c>
      <c r="W101" s="114">
        <v>214</v>
      </c>
      <c r="X101" s="32">
        <v>402</v>
      </c>
      <c r="Y101" s="32">
        <v>189</v>
      </c>
      <c r="Z101" s="32">
        <v>110</v>
      </c>
      <c r="AA101" s="32">
        <v>72</v>
      </c>
      <c r="AB101" s="32">
        <v>142</v>
      </c>
      <c r="AC101" s="32">
        <v>255</v>
      </c>
      <c r="AD101" s="32">
        <v>118</v>
      </c>
      <c r="AE101" s="32">
        <v>68</v>
      </c>
      <c r="AF101" s="32">
        <v>1649</v>
      </c>
      <c r="AG101" s="33">
        <v>8</v>
      </c>
      <c r="AH101" s="33">
        <v>11</v>
      </c>
      <c r="AI101" s="33">
        <v>34</v>
      </c>
      <c r="AJ101" s="33"/>
      <c r="AK101" s="33">
        <v>26</v>
      </c>
      <c r="AL101" s="116">
        <v>1569</v>
      </c>
      <c r="AM101" s="33">
        <v>1650</v>
      </c>
      <c r="AN101" s="121">
        <v>42</v>
      </c>
      <c r="AO101" s="121">
        <v>1608</v>
      </c>
      <c r="AP101" s="34">
        <v>1650</v>
      </c>
      <c r="AQ101" s="27">
        <v>955</v>
      </c>
      <c r="AR101" s="27">
        <v>4846</v>
      </c>
      <c r="AS101" s="28">
        <v>0.19706974824597606</v>
      </c>
      <c r="AT101" s="35">
        <v>283</v>
      </c>
      <c r="AU101" s="35">
        <v>4970</v>
      </c>
      <c r="AV101" s="36">
        <v>5.6941649899396381E-2</v>
      </c>
      <c r="AW101" s="37">
        <v>832</v>
      </c>
      <c r="AX101" s="37">
        <v>4862</v>
      </c>
      <c r="AY101" s="38">
        <v>0.17112299465240641</v>
      </c>
      <c r="AZ101" s="39">
        <v>84</v>
      </c>
      <c r="BA101" s="39">
        <v>4970</v>
      </c>
      <c r="BB101" s="40">
        <v>1.6901408450704224E-2</v>
      </c>
    </row>
    <row r="102" spans="1:54" s="41" customFormat="1" x14ac:dyDescent="0.25">
      <c r="A102" s="42" t="s">
        <v>98</v>
      </c>
      <c r="B102" s="43" t="s">
        <v>136</v>
      </c>
      <c r="C102" s="89">
        <v>605</v>
      </c>
      <c r="D102" s="145">
        <v>1876</v>
      </c>
      <c r="E102" s="145">
        <v>1697</v>
      </c>
      <c r="F102" s="145">
        <v>1006</v>
      </c>
      <c r="G102" s="145">
        <f t="shared" ref="G102:G104" si="0">C102+D102+E102+F102+J102</f>
        <v>6250</v>
      </c>
      <c r="H102" s="65">
        <f t="shared" ref="H102:H103" si="1">(E102+F102)/G102</f>
        <v>0.43247999999999998</v>
      </c>
      <c r="I102" s="90">
        <f t="shared" ref="I102:I103" si="2">F102/G102</f>
        <v>0.16095999999999999</v>
      </c>
      <c r="J102" s="89">
        <v>1066</v>
      </c>
      <c r="K102" s="107">
        <v>2829</v>
      </c>
      <c r="L102" s="107">
        <v>3422</v>
      </c>
      <c r="M102" s="29">
        <v>6251</v>
      </c>
      <c r="N102" s="30">
        <v>0.45256758918573026</v>
      </c>
      <c r="O102" s="30">
        <v>0.54743241081426974</v>
      </c>
      <c r="P102" s="31">
        <v>728</v>
      </c>
      <c r="Q102" s="31">
        <v>1526</v>
      </c>
      <c r="R102" s="31">
        <v>2466</v>
      </c>
      <c r="S102" s="110">
        <v>1096</v>
      </c>
      <c r="T102" s="110">
        <v>436</v>
      </c>
      <c r="U102" s="31">
        <v>6252</v>
      </c>
      <c r="V102" s="32">
        <v>384</v>
      </c>
      <c r="W102" s="114">
        <v>638</v>
      </c>
      <c r="X102" s="32">
        <v>1119</v>
      </c>
      <c r="Y102" s="32">
        <v>495</v>
      </c>
      <c r="Z102" s="32">
        <v>192</v>
      </c>
      <c r="AA102" s="32">
        <v>343</v>
      </c>
      <c r="AB102" s="32">
        <v>889</v>
      </c>
      <c r="AC102" s="32">
        <v>1347</v>
      </c>
      <c r="AD102" s="32">
        <v>601</v>
      </c>
      <c r="AE102" s="32">
        <v>243</v>
      </c>
      <c r="AF102" s="32">
        <v>6251</v>
      </c>
      <c r="AG102" s="33">
        <v>21</v>
      </c>
      <c r="AH102" s="33">
        <v>48</v>
      </c>
      <c r="AI102" s="33">
        <v>118</v>
      </c>
      <c r="AJ102" s="33">
        <v>4</v>
      </c>
      <c r="AK102" s="33">
        <v>68</v>
      </c>
      <c r="AL102" s="116">
        <v>5992</v>
      </c>
      <c r="AM102" s="33">
        <v>6251</v>
      </c>
      <c r="AN102" s="121">
        <v>115</v>
      </c>
      <c r="AO102" s="121">
        <v>6136</v>
      </c>
      <c r="AP102" s="34">
        <v>6251</v>
      </c>
      <c r="AQ102" s="27">
        <v>1580</v>
      </c>
      <c r="AR102" s="27">
        <v>10515</v>
      </c>
      <c r="AS102" s="28">
        <v>0.15</v>
      </c>
      <c r="AT102" s="35">
        <v>635</v>
      </c>
      <c r="AU102" s="35">
        <v>10739</v>
      </c>
      <c r="AV102" s="36">
        <v>5.9130272837321911E-2</v>
      </c>
      <c r="AW102" s="37">
        <v>738</v>
      </c>
      <c r="AX102" s="37">
        <v>10515</v>
      </c>
      <c r="AY102" s="38">
        <v>7.0185449358059912E-2</v>
      </c>
      <c r="AZ102" s="39">
        <v>146</v>
      </c>
      <c r="BA102" s="39">
        <v>10739</v>
      </c>
      <c r="BB102" s="40">
        <v>1.3595306825588975E-2</v>
      </c>
    </row>
    <row r="103" spans="1:54" s="41" customFormat="1" x14ac:dyDescent="0.25">
      <c r="A103" s="42" t="s">
        <v>99</v>
      </c>
      <c r="B103" s="43" t="s">
        <v>136</v>
      </c>
      <c r="C103" s="89">
        <v>2238</v>
      </c>
      <c r="D103" s="145">
        <v>6129</v>
      </c>
      <c r="E103" s="145">
        <v>6250</v>
      </c>
      <c r="F103" s="145">
        <v>3768</v>
      </c>
      <c r="G103" s="145">
        <f t="shared" si="0"/>
        <v>22019</v>
      </c>
      <c r="H103" s="65">
        <f t="shared" si="1"/>
        <v>0.45497070711658111</v>
      </c>
      <c r="I103" s="90">
        <f t="shared" si="2"/>
        <v>0.17112493755393068</v>
      </c>
      <c r="J103" s="89">
        <v>3634</v>
      </c>
      <c r="K103" s="107">
        <v>12276</v>
      </c>
      <c r="L103" s="107">
        <v>9744</v>
      </c>
      <c r="M103" s="29">
        <v>22020</v>
      </c>
      <c r="N103" s="30">
        <v>0.5574931880108992</v>
      </c>
      <c r="O103" s="30">
        <v>0.4425068119891008</v>
      </c>
      <c r="P103" s="31">
        <v>2279</v>
      </c>
      <c r="Q103" s="31">
        <v>5727</v>
      </c>
      <c r="R103" s="31">
        <v>8969</v>
      </c>
      <c r="S103" s="110">
        <v>3537</v>
      </c>
      <c r="T103" s="110">
        <v>1507</v>
      </c>
      <c r="U103" s="31">
        <v>22019</v>
      </c>
      <c r="V103" s="32">
        <v>1252</v>
      </c>
      <c r="W103" s="114">
        <v>3107</v>
      </c>
      <c r="X103" s="32">
        <v>5080</v>
      </c>
      <c r="Y103" s="32">
        <v>2028</v>
      </c>
      <c r="Z103" s="32">
        <v>808</v>
      </c>
      <c r="AA103" s="32">
        <v>1026</v>
      </c>
      <c r="AB103" s="32">
        <v>2620</v>
      </c>
      <c r="AC103" s="32">
        <v>3888</v>
      </c>
      <c r="AD103" s="32">
        <v>1510</v>
      </c>
      <c r="AE103" s="32">
        <v>700</v>
      </c>
      <c r="AF103" s="32">
        <v>22019</v>
      </c>
      <c r="AG103" s="33">
        <v>98</v>
      </c>
      <c r="AH103" s="33">
        <v>245</v>
      </c>
      <c r="AI103" s="33">
        <v>830</v>
      </c>
      <c r="AJ103" s="33">
        <v>20</v>
      </c>
      <c r="AK103" s="33">
        <v>302</v>
      </c>
      <c r="AL103" s="116">
        <v>20525</v>
      </c>
      <c r="AM103" s="33">
        <v>22020</v>
      </c>
      <c r="AN103" s="121">
        <v>467</v>
      </c>
      <c r="AO103" s="121">
        <v>21552</v>
      </c>
      <c r="AP103" s="34">
        <v>22019</v>
      </c>
      <c r="AQ103" s="27">
        <v>7413</v>
      </c>
      <c r="AR103" s="27">
        <v>36818</v>
      </c>
      <c r="AS103" s="28">
        <v>0.20100000000000001</v>
      </c>
      <c r="AT103" s="35">
        <v>1896</v>
      </c>
      <c r="AU103" s="35">
        <v>41363</v>
      </c>
      <c r="AV103" s="36">
        <v>4.5838067838406306E-2</v>
      </c>
      <c r="AW103" s="37">
        <v>6501</v>
      </c>
      <c r="AX103" s="37">
        <v>36790</v>
      </c>
      <c r="AY103" s="38">
        <v>0.17670562652894808</v>
      </c>
      <c r="AZ103" s="39">
        <v>700</v>
      </c>
      <c r="BA103" s="39">
        <v>41363</v>
      </c>
      <c r="BB103" s="40">
        <v>1.6923337282112032E-2</v>
      </c>
    </row>
    <row r="104" spans="1:54" s="41" customFormat="1" x14ac:dyDescent="0.25">
      <c r="A104" s="42" t="s">
        <v>100</v>
      </c>
      <c r="B104" s="43" t="s">
        <v>100</v>
      </c>
      <c r="C104" s="89">
        <v>67282</v>
      </c>
      <c r="D104" s="145">
        <v>158261</v>
      </c>
      <c r="E104" s="145">
        <v>184622</v>
      </c>
      <c r="F104" s="145">
        <v>168422</v>
      </c>
      <c r="G104" s="145">
        <f t="shared" si="0"/>
        <v>660711</v>
      </c>
      <c r="H104" s="65">
        <v>0.53433952212086677</v>
      </c>
      <c r="I104" s="90">
        <v>0.25491024063471018</v>
      </c>
      <c r="J104" s="89">
        <v>82124</v>
      </c>
      <c r="K104" s="107">
        <v>337426</v>
      </c>
      <c r="L104" s="107">
        <v>323284</v>
      </c>
      <c r="M104" s="29">
        <v>660710</v>
      </c>
      <c r="N104" s="30">
        <v>0.51070212347323329</v>
      </c>
      <c r="O104" s="30">
        <v>0.48929787652676665</v>
      </c>
      <c r="P104" s="31">
        <v>47532</v>
      </c>
      <c r="Q104" s="31">
        <v>175023</v>
      </c>
      <c r="R104" s="31">
        <v>278211</v>
      </c>
      <c r="S104" s="110">
        <v>113286</v>
      </c>
      <c r="T104" s="110">
        <v>46658</v>
      </c>
      <c r="U104" s="31">
        <v>660710</v>
      </c>
      <c r="V104" s="32">
        <v>25376</v>
      </c>
      <c r="W104" s="114">
        <v>88582</v>
      </c>
      <c r="X104" s="32">
        <v>141698</v>
      </c>
      <c r="Y104" s="32">
        <v>57941</v>
      </c>
      <c r="Z104" s="32">
        <v>23829</v>
      </c>
      <c r="AA104" s="32">
        <v>22155</v>
      </c>
      <c r="AB104" s="32">
        <v>86440</v>
      </c>
      <c r="AC104" s="32">
        <v>136513</v>
      </c>
      <c r="AD104" s="32">
        <v>55346</v>
      </c>
      <c r="AE104" s="32">
        <v>22829</v>
      </c>
      <c r="AF104" s="32">
        <v>660709</v>
      </c>
      <c r="AG104" s="33">
        <v>2430</v>
      </c>
      <c r="AH104" s="33">
        <v>23142</v>
      </c>
      <c r="AI104" s="33">
        <v>123616</v>
      </c>
      <c r="AJ104" s="33">
        <v>641</v>
      </c>
      <c r="AK104" s="33">
        <v>12319</v>
      </c>
      <c r="AL104" s="116">
        <v>498562</v>
      </c>
      <c r="AM104" s="33">
        <v>660710</v>
      </c>
      <c r="AN104" s="121">
        <v>24836</v>
      </c>
      <c r="AO104" s="121">
        <v>635874</v>
      </c>
      <c r="AP104" s="34">
        <v>660710</v>
      </c>
      <c r="AQ104" s="27">
        <v>55593</v>
      </c>
      <c r="AR104" s="27">
        <v>592027</v>
      </c>
      <c r="AS104" s="28">
        <v>9.4E-2</v>
      </c>
      <c r="AT104" s="123">
        <v>20727</v>
      </c>
      <c r="AU104" s="123">
        <v>595491</v>
      </c>
      <c r="AV104" s="36">
        <v>3.4806571383950387E-2</v>
      </c>
      <c r="AW104" s="129">
        <v>52386</v>
      </c>
      <c r="AX104" s="129">
        <v>586152</v>
      </c>
      <c r="AY104" s="38">
        <v>8.9372722433771451E-2</v>
      </c>
      <c r="AZ104" s="39">
        <v>66327</v>
      </c>
      <c r="BA104" s="39">
        <v>595491</v>
      </c>
      <c r="BB104" s="40">
        <v>0.11138203600054408</v>
      </c>
    </row>
    <row r="105" spans="1:54" s="41" customFormat="1" x14ac:dyDescent="0.25">
      <c r="A105" s="42" t="s">
        <v>101</v>
      </c>
      <c r="B105" s="43" t="s">
        <v>135</v>
      </c>
      <c r="C105" s="89">
        <v>1146</v>
      </c>
      <c r="D105" s="145">
        <v>2416</v>
      </c>
      <c r="E105" s="145">
        <v>2277</v>
      </c>
      <c r="F105" s="145">
        <v>1655</v>
      </c>
      <c r="G105" s="145">
        <v>8980</v>
      </c>
      <c r="H105" s="65">
        <v>0.43786191536748331</v>
      </c>
      <c r="I105" s="90">
        <v>0.18429844097995546</v>
      </c>
      <c r="J105" s="89">
        <v>1486</v>
      </c>
      <c r="K105" s="107">
        <v>4556</v>
      </c>
      <c r="L105" s="107">
        <v>4424</v>
      </c>
      <c r="M105" s="29">
        <v>8980</v>
      </c>
      <c r="N105" s="30">
        <v>0.50734966592427622</v>
      </c>
      <c r="O105" s="30">
        <v>0.49265033407572384</v>
      </c>
      <c r="P105" s="31">
        <v>943</v>
      </c>
      <c r="Q105" s="31">
        <v>2273</v>
      </c>
      <c r="R105" s="31">
        <v>3574</v>
      </c>
      <c r="S105" s="110">
        <v>1525</v>
      </c>
      <c r="T105" s="110">
        <v>666</v>
      </c>
      <c r="U105" s="31">
        <v>8981</v>
      </c>
      <c r="V105" s="32">
        <v>483</v>
      </c>
      <c r="W105" s="114">
        <v>1142</v>
      </c>
      <c r="X105" s="32">
        <v>1840</v>
      </c>
      <c r="Y105" s="32">
        <v>765</v>
      </c>
      <c r="Z105" s="32">
        <v>327</v>
      </c>
      <c r="AA105" s="32">
        <v>461</v>
      </c>
      <c r="AB105" s="32">
        <v>1130</v>
      </c>
      <c r="AC105" s="32">
        <v>1735</v>
      </c>
      <c r="AD105" s="32">
        <v>760</v>
      </c>
      <c r="AE105" s="32">
        <v>339</v>
      </c>
      <c r="AF105" s="32">
        <v>8982</v>
      </c>
      <c r="AG105" s="33">
        <v>72</v>
      </c>
      <c r="AH105" s="33">
        <v>134</v>
      </c>
      <c r="AI105" s="33">
        <v>535</v>
      </c>
      <c r="AJ105" s="33">
        <v>96</v>
      </c>
      <c r="AK105" s="33">
        <v>206</v>
      </c>
      <c r="AL105" s="116">
        <v>7938</v>
      </c>
      <c r="AM105" s="33">
        <v>8981</v>
      </c>
      <c r="AN105" s="121">
        <v>989</v>
      </c>
      <c r="AO105" s="121">
        <v>7991</v>
      </c>
      <c r="AP105" s="34">
        <v>8980</v>
      </c>
      <c r="AQ105" s="27">
        <v>2143</v>
      </c>
      <c r="AR105" s="27">
        <v>13924</v>
      </c>
      <c r="AS105" s="28">
        <v>0.1539069232979029</v>
      </c>
      <c r="AT105" s="35">
        <v>543</v>
      </c>
      <c r="AU105" s="35">
        <v>14031</v>
      </c>
      <c r="AV105" s="36">
        <v>3.870002138122728E-2</v>
      </c>
      <c r="AW105" s="37">
        <v>1800</v>
      </c>
      <c r="AX105" s="37">
        <v>12927</v>
      </c>
      <c r="AY105" s="38">
        <v>0.1392434439545138</v>
      </c>
      <c r="AZ105" s="39">
        <v>1271</v>
      </c>
      <c r="BA105" s="39">
        <v>14031</v>
      </c>
      <c r="BB105" s="40">
        <v>9.0585132919962938E-2</v>
      </c>
    </row>
    <row r="106" spans="1:54" s="41" customFormat="1" x14ac:dyDescent="0.25">
      <c r="A106" s="42" t="s">
        <v>102</v>
      </c>
      <c r="B106" s="43" t="s">
        <v>199</v>
      </c>
      <c r="C106" s="89">
        <v>64</v>
      </c>
      <c r="D106" s="145">
        <v>233</v>
      </c>
      <c r="E106" s="145">
        <v>212</v>
      </c>
      <c r="F106" s="145">
        <v>137</v>
      </c>
      <c r="G106" s="145">
        <v>753</v>
      </c>
      <c r="H106" s="65">
        <v>0.46347941567065071</v>
      </c>
      <c r="I106" s="90">
        <v>0.18193891102257637</v>
      </c>
      <c r="J106" s="89">
        <v>107</v>
      </c>
      <c r="K106" s="107">
        <v>381</v>
      </c>
      <c r="L106" s="107">
        <v>372</v>
      </c>
      <c r="M106" s="29">
        <v>753</v>
      </c>
      <c r="N106" s="30">
        <v>0.50597609561752988</v>
      </c>
      <c r="O106" s="30">
        <v>0.49402390438247012</v>
      </c>
      <c r="P106" s="31">
        <v>61</v>
      </c>
      <c r="Q106" s="31">
        <v>213</v>
      </c>
      <c r="R106" s="31">
        <v>272</v>
      </c>
      <c r="S106" s="110">
        <v>145</v>
      </c>
      <c r="T106" s="110">
        <v>63</v>
      </c>
      <c r="U106" s="31">
        <v>754</v>
      </c>
      <c r="V106" s="32">
        <v>26</v>
      </c>
      <c r="W106" s="114">
        <v>98</v>
      </c>
      <c r="X106" s="32">
        <v>150</v>
      </c>
      <c r="Y106" s="32">
        <v>76</v>
      </c>
      <c r="Z106" s="32">
        <v>32</v>
      </c>
      <c r="AA106" s="32">
        <v>35</v>
      </c>
      <c r="AB106" s="32">
        <v>114</v>
      </c>
      <c r="AC106" s="32">
        <v>122</v>
      </c>
      <c r="AD106" s="32">
        <v>70</v>
      </c>
      <c r="AE106" s="32">
        <v>32</v>
      </c>
      <c r="AF106" s="32">
        <v>755</v>
      </c>
      <c r="AG106" s="33"/>
      <c r="AH106" s="33"/>
      <c r="AI106" s="33">
        <v>8</v>
      </c>
      <c r="AJ106" s="33">
        <v>0</v>
      </c>
      <c r="AK106" s="33">
        <v>7</v>
      </c>
      <c r="AL106" s="116">
        <v>732</v>
      </c>
      <c r="AM106" s="33">
        <v>753</v>
      </c>
      <c r="AN106" s="121">
        <v>10</v>
      </c>
      <c r="AO106" s="121">
        <v>743</v>
      </c>
      <c r="AP106" s="34">
        <v>753</v>
      </c>
      <c r="AQ106" s="27">
        <v>467</v>
      </c>
      <c r="AR106" s="27">
        <v>2223</v>
      </c>
      <c r="AS106" s="28">
        <v>0.21007647323436798</v>
      </c>
      <c r="AT106" s="35">
        <v>36</v>
      </c>
      <c r="AU106" s="35">
        <v>2234</v>
      </c>
      <c r="AV106" s="36">
        <v>1.611459265890779E-2</v>
      </c>
      <c r="AW106" s="37">
        <v>250</v>
      </c>
      <c r="AX106" s="37">
        <v>2223</v>
      </c>
      <c r="AY106" s="38">
        <v>0.11246063877642826</v>
      </c>
      <c r="AZ106" s="39">
        <v>153</v>
      </c>
      <c r="BA106" s="39">
        <v>2234</v>
      </c>
      <c r="BB106" s="40">
        <v>6.8487018800358096E-2</v>
      </c>
    </row>
    <row r="107" spans="1:54" s="41" customFormat="1" x14ac:dyDescent="0.25">
      <c r="A107" s="42" t="s">
        <v>103</v>
      </c>
      <c r="B107" s="43" t="s">
        <v>199</v>
      </c>
      <c r="C107" s="89">
        <v>106</v>
      </c>
      <c r="D107" s="145">
        <v>313</v>
      </c>
      <c r="E107" s="145">
        <v>305</v>
      </c>
      <c r="F107" s="145">
        <v>198</v>
      </c>
      <c r="G107" s="145">
        <v>1132</v>
      </c>
      <c r="H107" s="65">
        <v>0.44434628975265017</v>
      </c>
      <c r="I107" s="90">
        <v>0.17491166077738515</v>
      </c>
      <c r="J107" s="89">
        <v>210</v>
      </c>
      <c r="K107" s="107">
        <v>607</v>
      </c>
      <c r="L107" s="107">
        <v>524</v>
      </c>
      <c r="M107" s="29">
        <v>1131</v>
      </c>
      <c r="N107" s="30">
        <v>0.53669319186560571</v>
      </c>
      <c r="O107" s="30">
        <v>0.46330680813439434</v>
      </c>
      <c r="P107" s="31">
        <v>144</v>
      </c>
      <c r="Q107" s="31">
        <v>272</v>
      </c>
      <c r="R107" s="31">
        <v>421</v>
      </c>
      <c r="S107" s="110">
        <v>194</v>
      </c>
      <c r="T107" s="110">
        <v>101</v>
      </c>
      <c r="U107" s="31">
        <v>1132</v>
      </c>
      <c r="V107" s="32">
        <v>71</v>
      </c>
      <c r="W107" s="114">
        <v>137</v>
      </c>
      <c r="X107" s="32">
        <v>238</v>
      </c>
      <c r="Y107" s="32">
        <v>100</v>
      </c>
      <c r="Z107" s="32">
        <v>60</v>
      </c>
      <c r="AA107" s="32">
        <v>74</v>
      </c>
      <c r="AB107" s="32">
        <v>134</v>
      </c>
      <c r="AC107" s="32">
        <v>183</v>
      </c>
      <c r="AD107" s="32">
        <v>94</v>
      </c>
      <c r="AE107" s="32">
        <v>41</v>
      </c>
      <c r="AF107" s="32">
        <v>1132</v>
      </c>
      <c r="AG107" s="33">
        <v>4</v>
      </c>
      <c r="AH107" s="33">
        <v>5</v>
      </c>
      <c r="AI107" s="33">
        <v>14</v>
      </c>
      <c r="AJ107" s="33">
        <v>0</v>
      </c>
      <c r="AK107" s="33">
        <v>6</v>
      </c>
      <c r="AL107" s="116">
        <v>1102</v>
      </c>
      <c r="AM107" s="33">
        <v>1131</v>
      </c>
      <c r="AN107" s="121">
        <v>10</v>
      </c>
      <c r="AO107" s="121">
        <v>1121</v>
      </c>
      <c r="AP107" s="34">
        <v>1131</v>
      </c>
      <c r="AQ107" s="27">
        <v>398</v>
      </c>
      <c r="AR107" s="27">
        <v>2443</v>
      </c>
      <c r="AS107" s="28">
        <v>0.16291444944740074</v>
      </c>
      <c r="AT107" s="35">
        <v>136</v>
      </c>
      <c r="AU107" s="35">
        <v>2450</v>
      </c>
      <c r="AV107" s="36">
        <v>5.5510204081632653E-2</v>
      </c>
      <c r="AW107" s="37">
        <v>212</v>
      </c>
      <c r="AX107" s="37">
        <v>2443</v>
      </c>
      <c r="AY107" s="38">
        <v>8.6778550961932044E-2</v>
      </c>
      <c r="AZ107" s="39">
        <v>250</v>
      </c>
      <c r="BA107" s="39">
        <v>2450</v>
      </c>
      <c r="BB107" s="40">
        <v>0.10204081632653061</v>
      </c>
    </row>
    <row r="108" spans="1:54" s="41" customFormat="1" x14ac:dyDescent="0.25">
      <c r="A108" s="42" t="s">
        <v>104</v>
      </c>
      <c r="B108" s="43" t="s">
        <v>136</v>
      </c>
      <c r="C108" s="89">
        <v>1791</v>
      </c>
      <c r="D108" s="145">
        <v>4659</v>
      </c>
      <c r="E108" s="145">
        <v>4215</v>
      </c>
      <c r="F108" s="145">
        <v>2722</v>
      </c>
      <c r="G108" s="145">
        <v>15470</v>
      </c>
      <c r="H108" s="65">
        <v>0.4484162895927602</v>
      </c>
      <c r="I108" s="90">
        <v>0.1759534583063995</v>
      </c>
      <c r="J108" s="89">
        <v>2083</v>
      </c>
      <c r="K108" s="107">
        <v>7690</v>
      </c>
      <c r="L108" s="107">
        <v>7780</v>
      </c>
      <c r="M108" s="29">
        <v>15470</v>
      </c>
      <c r="N108" s="30">
        <v>0.49709114414996769</v>
      </c>
      <c r="O108" s="30">
        <v>0.50290885585003231</v>
      </c>
      <c r="P108" s="31">
        <v>1193</v>
      </c>
      <c r="Q108" s="31">
        <v>4071</v>
      </c>
      <c r="R108" s="31">
        <v>6524</v>
      </c>
      <c r="S108" s="110">
        <v>2550</v>
      </c>
      <c r="T108" s="110">
        <v>1130</v>
      </c>
      <c r="U108" s="31">
        <v>15468</v>
      </c>
      <c r="V108" s="32">
        <v>582</v>
      </c>
      <c r="W108" s="114">
        <v>1971</v>
      </c>
      <c r="X108" s="32">
        <v>3243</v>
      </c>
      <c r="Y108" s="32">
        <v>1304</v>
      </c>
      <c r="Z108" s="32">
        <v>590</v>
      </c>
      <c r="AA108" s="32">
        <v>610</v>
      </c>
      <c r="AB108" s="32">
        <v>2102</v>
      </c>
      <c r="AC108" s="32">
        <v>3281</v>
      </c>
      <c r="AD108" s="32">
        <v>1247</v>
      </c>
      <c r="AE108" s="32">
        <v>541</v>
      </c>
      <c r="AF108" s="32">
        <v>15471</v>
      </c>
      <c r="AG108" s="33">
        <v>58</v>
      </c>
      <c r="AH108" s="33">
        <v>128</v>
      </c>
      <c r="AI108" s="33">
        <v>2084</v>
      </c>
      <c r="AJ108" s="33">
        <v>12</v>
      </c>
      <c r="AK108" s="33">
        <v>216</v>
      </c>
      <c r="AL108" s="116">
        <v>12971</v>
      </c>
      <c r="AM108" s="33">
        <v>15469</v>
      </c>
      <c r="AN108" s="121">
        <v>431</v>
      </c>
      <c r="AO108" s="121">
        <v>15038</v>
      </c>
      <c r="AP108" s="34">
        <v>15469</v>
      </c>
      <c r="AQ108" s="27">
        <v>3680</v>
      </c>
      <c r="AR108" s="27">
        <v>21804</v>
      </c>
      <c r="AS108" s="28">
        <v>0.16877637130801687</v>
      </c>
      <c r="AT108" s="35">
        <v>859</v>
      </c>
      <c r="AU108" s="35">
        <v>21929</v>
      </c>
      <c r="AV108" s="36">
        <v>3.9171872862419625E-2</v>
      </c>
      <c r="AW108" s="37">
        <v>3137</v>
      </c>
      <c r="AX108" s="37">
        <v>21851</v>
      </c>
      <c r="AY108" s="38">
        <v>0.14356322365109148</v>
      </c>
      <c r="AZ108" s="39">
        <v>634</v>
      </c>
      <c r="BA108" s="39">
        <v>21929</v>
      </c>
      <c r="BB108" s="40">
        <v>2.8911487071913905E-2</v>
      </c>
    </row>
    <row r="109" spans="1:54" s="41" customFormat="1" x14ac:dyDescent="0.25">
      <c r="A109" s="42" t="s">
        <v>105</v>
      </c>
      <c r="B109" s="43" t="s">
        <v>137</v>
      </c>
      <c r="C109" s="89">
        <v>166</v>
      </c>
      <c r="D109" s="145">
        <v>484</v>
      </c>
      <c r="E109" s="145">
        <v>415</v>
      </c>
      <c r="F109" s="145">
        <v>248</v>
      </c>
      <c r="G109" s="145">
        <v>1512</v>
      </c>
      <c r="H109" s="65">
        <v>0.43849206349206349</v>
      </c>
      <c r="I109" s="90">
        <v>0.16402116402116401</v>
      </c>
      <c r="J109" s="89">
        <v>199</v>
      </c>
      <c r="K109" s="107">
        <v>875</v>
      </c>
      <c r="L109" s="107">
        <v>637</v>
      </c>
      <c r="M109" s="29">
        <v>1512</v>
      </c>
      <c r="N109" s="30">
        <v>0.57870370370370372</v>
      </c>
      <c r="O109" s="30">
        <v>0.42129629629629628</v>
      </c>
      <c r="P109" s="31">
        <v>128</v>
      </c>
      <c r="Q109" s="31">
        <v>363</v>
      </c>
      <c r="R109" s="31">
        <v>638</v>
      </c>
      <c r="S109" s="110">
        <v>262</v>
      </c>
      <c r="T109" s="110">
        <v>123</v>
      </c>
      <c r="U109" s="31">
        <v>1514</v>
      </c>
      <c r="V109" s="32">
        <v>72</v>
      </c>
      <c r="W109" s="114">
        <v>205</v>
      </c>
      <c r="X109" s="32">
        <v>369</v>
      </c>
      <c r="Y109" s="32">
        <v>155</v>
      </c>
      <c r="Z109" s="32">
        <v>75</v>
      </c>
      <c r="AA109" s="32">
        <v>56</v>
      </c>
      <c r="AB109" s="32">
        <v>157</v>
      </c>
      <c r="AC109" s="32">
        <v>269</v>
      </c>
      <c r="AD109" s="32">
        <v>106</v>
      </c>
      <c r="AE109" s="32">
        <v>48</v>
      </c>
      <c r="AF109" s="32">
        <v>1512</v>
      </c>
      <c r="AG109" s="33">
        <v>14</v>
      </c>
      <c r="AH109" s="33">
        <v>6</v>
      </c>
      <c r="AI109" s="33">
        <v>37</v>
      </c>
      <c r="AJ109" s="33">
        <v>0</v>
      </c>
      <c r="AK109" s="33">
        <v>31</v>
      </c>
      <c r="AL109" s="116">
        <v>1423</v>
      </c>
      <c r="AM109" s="33">
        <v>1511</v>
      </c>
      <c r="AN109" s="121">
        <v>39</v>
      </c>
      <c r="AO109" s="121">
        <v>1473</v>
      </c>
      <c r="AP109" s="34">
        <v>1512</v>
      </c>
      <c r="AQ109" s="27">
        <v>796</v>
      </c>
      <c r="AR109" s="27">
        <v>3933</v>
      </c>
      <c r="AS109" s="28">
        <v>0.20239003305364861</v>
      </c>
      <c r="AT109" s="35">
        <v>276</v>
      </c>
      <c r="AU109" s="35">
        <v>3960</v>
      </c>
      <c r="AV109" s="36">
        <v>6.9696969696969702E-2</v>
      </c>
      <c r="AW109" s="37">
        <v>590</v>
      </c>
      <c r="AX109" s="37">
        <v>3933</v>
      </c>
      <c r="AY109" s="38">
        <v>0.15001271294177473</v>
      </c>
      <c r="AZ109" s="39">
        <v>48</v>
      </c>
      <c r="BA109" s="39">
        <v>3960</v>
      </c>
      <c r="BB109" s="40">
        <v>1.2121212121212121E-2</v>
      </c>
    </row>
    <row r="110" spans="1:54" s="41" customFormat="1" x14ac:dyDescent="0.25">
      <c r="A110" s="42" t="s">
        <v>106</v>
      </c>
      <c r="B110" s="43" t="s">
        <v>199</v>
      </c>
      <c r="C110" s="89">
        <v>180</v>
      </c>
      <c r="D110" s="145">
        <v>575</v>
      </c>
      <c r="E110" s="145">
        <v>517</v>
      </c>
      <c r="F110" s="145">
        <v>345</v>
      </c>
      <c r="G110" s="145">
        <v>1833</v>
      </c>
      <c r="H110" s="65">
        <v>0.47026732133115112</v>
      </c>
      <c r="I110" s="90">
        <v>0.18821603927986907</v>
      </c>
      <c r="J110" s="89">
        <v>216</v>
      </c>
      <c r="K110" s="107">
        <v>894</v>
      </c>
      <c r="L110" s="107">
        <v>940</v>
      </c>
      <c r="M110" s="29">
        <v>1834</v>
      </c>
      <c r="N110" s="30">
        <v>0.48745910577971646</v>
      </c>
      <c r="O110" s="30">
        <v>0.51254089422028348</v>
      </c>
      <c r="P110" s="31">
        <v>140</v>
      </c>
      <c r="Q110" s="31">
        <v>415</v>
      </c>
      <c r="R110" s="31">
        <v>756</v>
      </c>
      <c r="S110" s="110">
        <v>331</v>
      </c>
      <c r="T110" s="110">
        <v>190</v>
      </c>
      <c r="U110" s="31">
        <v>1832</v>
      </c>
      <c r="V110" s="32">
        <v>74</v>
      </c>
      <c r="W110" s="114">
        <v>209</v>
      </c>
      <c r="X110" s="32">
        <v>368</v>
      </c>
      <c r="Y110" s="32">
        <v>156</v>
      </c>
      <c r="Z110" s="32">
        <v>88</v>
      </c>
      <c r="AA110" s="32">
        <v>66</v>
      </c>
      <c r="AB110" s="32">
        <v>206</v>
      </c>
      <c r="AC110" s="32">
        <v>390</v>
      </c>
      <c r="AD110" s="32">
        <v>176</v>
      </c>
      <c r="AE110" s="32">
        <v>102</v>
      </c>
      <c r="AF110" s="32">
        <v>1835</v>
      </c>
      <c r="AG110" s="33">
        <v>6</v>
      </c>
      <c r="AH110" s="33">
        <v>18</v>
      </c>
      <c r="AI110" s="33">
        <v>74</v>
      </c>
      <c r="AJ110" s="33"/>
      <c r="AK110" s="33">
        <v>18</v>
      </c>
      <c r="AL110" s="116">
        <v>1716</v>
      </c>
      <c r="AM110" s="33">
        <v>1832</v>
      </c>
      <c r="AN110" s="121">
        <v>44</v>
      </c>
      <c r="AO110" s="121">
        <v>1788</v>
      </c>
      <c r="AP110" s="34">
        <v>1832</v>
      </c>
      <c r="AQ110" s="27">
        <v>428</v>
      </c>
      <c r="AR110" s="27">
        <v>3273</v>
      </c>
      <c r="AS110" s="28">
        <v>0.13076688053773297</v>
      </c>
      <c r="AT110" s="35">
        <v>172</v>
      </c>
      <c r="AU110" s="35">
        <v>3287</v>
      </c>
      <c r="AV110" s="36">
        <v>5.2327350167325828E-2</v>
      </c>
      <c r="AW110" s="37">
        <v>398</v>
      </c>
      <c r="AX110" s="37">
        <v>3256</v>
      </c>
      <c r="AY110" s="38">
        <v>0.12223587223587223</v>
      </c>
      <c r="AZ110" s="39">
        <v>110</v>
      </c>
      <c r="BA110" s="39">
        <v>3287</v>
      </c>
      <c r="BB110" s="40">
        <v>3.3465165804685122E-2</v>
      </c>
    </row>
    <row r="111" spans="1:54" s="41" customFormat="1" x14ac:dyDescent="0.25">
      <c r="A111" s="42" t="s">
        <v>107</v>
      </c>
      <c r="B111" s="43" t="s">
        <v>136</v>
      </c>
      <c r="C111" s="89">
        <v>1181</v>
      </c>
      <c r="D111" s="145">
        <v>3077</v>
      </c>
      <c r="E111" s="145">
        <v>2760</v>
      </c>
      <c r="F111" s="145">
        <v>1658</v>
      </c>
      <c r="G111" s="145">
        <v>10113</v>
      </c>
      <c r="H111" s="65">
        <v>0.43686344309304853</v>
      </c>
      <c r="I111" s="90">
        <v>0.16394739444279641</v>
      </c>
      <c r="J111" s="89">
        <v>1437</v>
      </c>
      <c r="K111" s="107">
        <v>4958</v>
      </c>
      <c r="L111" s="107">
        <v>5156</v>
      </c>
      <c r="M111" s="29">
        <v>10114</v>
      </c>
      <c r="N111" s="30">
        <v>0.49021158789796321</v>
      </c>
      <c r="O111" s="30">
        <v>0.50978841210203674</v>
      </c>
      <c r="P111" s="31">
        <v>876</v>
      </c>
      <c r="Q111" s="31">
        <v>2594</v>
      </c>
      <c r="R111" s="31">
        <v>4145</v>
      </c>
      <c r="S111" s="110">
        <v>1700</v>
      </c>
      <c r="T111" s="110">
        <v>800</v>
      </c>
      <c r="U111" s="31">
        <v>10115</v>
      </c>
      <c r="V111" s="32">
        <v>430</v>
      </c>
      <c r="W111" s="114">
        <v>1208</v>
      </c>
      <c r="X111" s="32">
        <v>2065</v>
      </c>
      <c r="Y111" s="32">
        <v>865</v>
      </c>
      <c r="Z111" s="32">
        <v>389</v>
      </c>
      <c r="AA111" s="32">
        <v>447</v>
      </c>
      <c r="AB111" s="32">
        <v>1385</v>
      </c>
      <c r="AC111" s="32">
        <v>2079</v>
      </c>
      <c r="AD111" s="32">
        <v>835</v>
      </c>
      <c r="AE111" s="32">
        <v>410</v>
      </c>
      <c r="AF111" s="32">
        <v>10113</v>
      </c>
      <c r="AG111" s="33">
        <v>42</v>
      </c>
      <c r="AH111" s="33">
        <v>62</v>
      </c>
      <c r="AI111" s="33">
        <v>689</v>
      </c>
      <c r="AJ111" s="33">
        <v>10</v>
      </c>
      <c r="AK111" s="33">
        <v>125</v>
      </c>
      <c r="AL111" s="116">
        <v>9185</v>
      </c>
      <c r="AM111" s="33">
        <v>10113</v>
      </c>
      <c r="AN111" s="121">
        <v>276</v>
      </c>
      <c r="AO111" s="121">
        <v>9837</v>
      </c>
      <c r="AP111" s="34">
        <v>10113</v>
      </c>
      <c r="AQ111" s="27">
        <v>3080</v>
      </c>
      <c r="AR111" s="27">
        <v>16462</v>
      </c>
      <c r="AS111" s="28">
        <v>0.187</v>
      </c>
      <c r="AT111" s="35">
        <v>787</v>
      </c>
      <c r="AU111" s="35">
        <v>16619</v>
      </c>
      <c r="AV111" s="36">
        <v>4.7355436548528793E-2</v>
      </c>
      <c r="AW111" s="37">
        <v>2756</v>
      </c>
      <c r="AX111" s="37">
        <v>16481</v>
      </c>
      <c r="AY111" s="38">
        <v>0.18709755801239217</v>
      </c>
      <c r="AZ111" s="39">
        <v>196</v>
      </c>
      <c r="BA111" s="39">
        <v>16619</v>
      </c>
      <c r="BB111" s="40">
        <v>1.1793730067994465E-2</v>
      </c>
    </row>
    <row r="112" spans="1:54" s="41" customFormat="1" x14ac:dyDescent="0.25">
      <c r="A112" s="42" t="s">
        <v>108</v>
      </c>
      <c r="B112" s="43" t="s">
        <v>138</v>
      </c>
      <c r="C112" s="89">
        <v>804</v>
      </c>
      <c r="D112" s="145">
        <v>2079</v>
      </c>
      <c r="E112" s="145">
        <v>2044</v>
      </c>
      <c r="F112" s="145">
        <v>1331</v>
      </c>
      <c r="G112" s="145">
        <v>7460</v>
      </c>
      <c r="H112" s="65">
        <v>0.4524128686327078</v>
      </c>
      <c r="I112" s="90">
        <v>0.17841823056300268</v>
      </c>
      <c r="J112" s="89">
        <v>1202</v>
      </c>
      <c r="K112" s="107">
        <v>3648</v>
      </c>
      <c r="L112" s="107">
        <v>3811</v>
      </c>
      <c r="M112" s="29">
        <v>7459</v>
      </c>
      <c r="N112" s="30">
        <v>0.48907360235956565</v>
      </c>
      <c r="O112" s="30">
        <v>0.51092639764043435</v>
      </c>
      <c r="P112" s="31">
        <v>789</v>
      </c>
      <c r="Q112" s="31">
        <v>1725</v>
      </c>
      <c r="R112" s="31">
        <v>2717</v>
      </c>
      <c r="S112" s="110">
        <v>1389</v>
      </c>
      <c r="T112" s="110">
        <v>838</v>
      </c>
      <c r="U112" s="31">
        <v>7458</v>
      </c>
      <c r="V112" s="32">
        <v>389</v>
      </c>
      <c r="W112" s="114">
        <v>835</v>
      </c>
      <c r="X112" s="32">
        <v>1328</v>
      </c>
      <c r="Y112" s="32">
        <v>706</v>
      </c>
      <c r="Z112" s="32">
        <v>391</v>
      </c>
      <c r="AA112" s="32">
        <v>400</v>
      </c>
      <c r="AB112" s="32">
        <v>892</v>
      </c>
      <c r="AC112" s="32">
        <v>1389</v>
      </c>
      <c r="AD112" s="32">
        <v>684</v>
      </c>
      <c r="AE112" s="32">
        <v>447</v>
      </c>
      <c r="AF112" s="32">
        <v>7461</v>
      </c>
      <c r="AG112" s="33">
        <v>51</v>
      </c>
      <c r="AH112" s="33">
        <v>76</v>
      </c>
      <c r="AI112" s="33">
        <v>214</v>
      </c>
      <c r="AJ112" s="33">
        <v>8</v>
      </c>
      <c r="AK112" s="33">
        <v>142</v>
      </c>
      <c r="AL112" s="116">
        <v>6968</v>
      </c>
      <c r="AM112" s="33">
        <v>7459</v>
      </c>
      <c r="AN112" s="121">
        <v>320</v>
      </c>
      <c r="AO112" s="121">
        <v>7139</v>
      </c>
      <c r="AP112" s="34">
        <v>7459</v>
      </c>
      <c r="AQ112" s="27">
        <v>2491</v>
      </c>
      <c r="AR112" s="27">
        <v>16294</v>
      </c>
      <c r="AS112" s="28">
        <v>0.15287836013256415</v>
      </c>
      <c r="AT112" s="35">
        <v>863</v>
      </c>
      <c r="AU112" s="35">
        <v>16379</v>
      </c>
      <c r="AV112" s="36">
        <v>5.2689419378472435E-2</v>
      </c>
      <c r="AW112" s="37">
        <v>2332</v>
      </c>
      <c r="AX112" s="37">
        <v>16297</v>
      </c>
      <c r="AY112" s="38">
        <v>0.14309382094864084</v>
      </c>
      <c r="AZ112" s="39">
        <v>609</v>
      </c>
      <c r="BA112" s="39">
        <v>16379</v>
      </c>
      <c r="BB112" s="40">
        <v>3.7181757128029791E-2</v>
      </c>
    </row>
    <row r="113" spans="1:54" s="41" customFormat="1" x14ac:dyDescent="0.25">
      <c r="A113" s="42" t="s">
        <v>109</v>
      </c>
      <c r="B113" s="43" t="s">
        <v>199</v>
      </c>
      <c r="C113" s="89">
        <v>330</v>
      </c>
      <c r="D113" s="145">
        <v>619</v>
      </c>
      <c r="E113" s="145">
        <v>571</v>
      </c>
      <c r="F113" s="145">
        <v>348</v>
      </c>
      <c r="G113" s="145">
        <v>2114</v>
      </c>
      <c r="H113" s="65">
        <v>0.43472090823084203</v>
      </c>
      <c r="I113" s="90">
        <v>0.16461684011352887</v>
      </c>
      <c r="J113" s="89">
        <v>246</v>
      </c>
      <c r="K113" s="107">
        <v>970</v>
      </c>
      <c r="L113" s="107">
        <v>1143</v>
      </c>
      <c r="M113" s="29">
        <v>2113</v>
      </c>
      <c r="N113" s="30">
        <v>0.45906294368196876</v>
      </c>
      <c r="O113" s="30">
        <v>0.54093705631803124</v>
      </c>
      <c r="P113" s="31">
        <v>144</v>
      </c>
      <c r="Q113" s="31">
        <v>571</v>
      </c>
      <c r="R113" s="31">
        <v>881</v>
      </c>
      <c r="S113" s="110">
        <v>392</v>
      </c>
      <c r="T113" s="110">
        <v>126</v>
      </c>
      <c r="U113" s="31">
        <v>2114</v>
      </c>
      <c r="V113" s="32">
        <v>65</v>
      </c>
      <c r="W113" s="114">
        <v>258</v>
      </c>
      <c r="X113" s="32">
        <v>391</v>
      </c>
      <c r="Y113" s="32">
        <v>190</v>
      </c>
      <c r="Z113" s="32">
        <v>66</v>
      </c>
      <c r="AA113" s="32">
        <v>78</v>
      </c>
      <c r="AB113" s="32">
        <v>312</v>
      </c>
      <c r="AC113" s="32">
        <v>490</v>
      </c>
      <c r="AD113" s="32">
        <v>202</v>
      </c>
      <c r="AE113" s="32">
        <v>60</v>
      </c>
      <c r="AF113" s="32">
        <v>2112</v>
      </c>
      <c r="AG113" s="33">
        <v>19</v>
      </c>
      <c r="AH113" s="33">
        <v>37</v>
      </c>
      <c r="AI113" s="33">
        <v>150</v>
      </c>
      <c r="AJ113" s="33">
        <v>6</v>
      </c>
      <c r="AK113" s="33">
        <v>29</v>
      </c>
      <c r="AL113" s="116">
        <v>1873</v>
      </c>
      <c r="AM113" s="33">
        <v>2114</v>
      </c>
      <c r="AN113" s="121">
        <v>415</v>
      </c>
      <c r="AO113" s="121">
        <v>1698</v>
      </c>
      <c r="AP113" s="34">
        <v>2113</v>
      </c>
      <c r="AQ113" s="27">
        <v>322</v>
      </c>
      <c r="AR113" s="27">
        <v>3393</v>
      </c>
      <c r="AS113" s="28">
        <v>9.490126731506042E-2</v>
      </c>
      <c r="AT113" s="35">
        <v>127</v>
      </c>
      <c r="AU113" s="35">
        <v>3436</v>
      </c>
      <c r="AV113" s="36">
        <v>3.6961583236321302E-2</v>
      </c>
      <c r="AW113" s="37">
        <v>487</v>
      </c>
      <c r="AX113" s="37">
        <v>3395</v>
      </c>
      <c r="AY113" s="38">
        <v>0.1434462444771723</v>
      </c>
      <c r="AZ113" s="39">
        <v>731</v>
      </c>
      <c r="BA113" s="39">
        <v>3436</v>
      </c>
      <c r="BB113" s="40">
        <v>0.21274738067520371</v>
      </c>
    </row>
    <row r="114" spans="1:54" s="41" customFormat="1" x14ac:dyDescent="0.25">
      <c r="A114" s="42" t="s">
        <v>110</v>
      </c>
      <c r="B114" s="43" t="s">
        <v>138</v>
      </c>
      <c r="C114" s="89">
        <v>3061</v>
      </c>
      <c r="D114" s="145">
        <v>7336</v>
      </c>
      <c r="E114" s="145">
        <v>7495</v>
      </c>
      <c r="F114" s="145">
        <v>4897</v>
      </c>
      <c r="G114" s="145">
        <v>28023</v>
      </c>
      <c r="H114" s="65">
        <v>0.44220818613281948</v>
      </c>
      <c r="I114" s="90">
        <v>0.17474931306426864</v>
      </c>
      <c r="J114" s="89">
        <v>5234</v>
      </c>
      <c r="K114" s="107">
        <v>14946</v>
      </c>
      <c r="L114" s="107">
        <v>13077</v>
      </c>
      <c r="M114" s="29">
        <v>28023</v>
      </c>
      <c r="N114" s="30">
        <v>0.53334760732255648</v>
      </c>
      <c r="O114" s="30">
        <v>0.46665239267744352</v>
      </c>
      <c r="P114" s="31">
        <v>3287</v>
      </c>
      <c r="Q114" s="31">
        <v>7276</v>
      </c>
      <c r="R114" s="31">
        <v>10524</v>
      </c>
      <c r="S114" s="110">
        <v>4418</v>
      </c>
      <c r="T114" s="110">
        <v>2519</v>
      </c>
      <c r="U114" s="31">
        <v>28024</v>
      </c>
      <c r="V114" s="32">
        <v>1826</v>
      </c>
      <c r="W114" s="114">
        <v>3760</v>
      </c>
      <c r="X114" s="32">
        <v>5635</v>
      </c>
      <c r="Y114" s="32">
        <v>2416</v>
      </c>
      <c r="Z114" s="32">
        <v>1309</v>
      </c>
      <c r="AA114" s="32">
        <v>1460</v>
      </c>
      <c r="AB114" s="32">
        <v>3515</v>
      </c>
      <c r="AC114" s="32">
        <v>4890</v>
      </c>
      <c r="AD114" s="32">
        <v>2002</v>
      </c>
      <c r="AE114" s="32">
        <v>1210</v>
      </c>
      <c r="AF114" s="32">
        <v>28023</v>
      </c>
      <c r="AG114" s="33">
        <v>268</v>
      </c>
      <c r="AH114" s="33">
        <v>562</v>
      </c>
      <c r="AI114" s="33">
        <v>1060</v>
      </c>
      <c r="AJ114" s="33">
        <v>49</v>
      </c>
      <c r="AK114" s="33">
        <v>636</v>
      </c>
      <c r="AL114" s="116">
        <v>25449</v>
      </c>
      <c r="AM114" s="33">
        <v>28024</v>
      </c>
      <c r="AN114" s="121">
        <v>1948</v>
      </c>
      <c r="AO114" s="121">
        <v>26076</v>
      </c>
      <c r="AP114" s="34">
        <v>28024</v>
      </c>
      <c r="AQ114" s="27">
        <v>4111</v>
      </c>
      <c r="AR114" s="27">
        <v>31886</v>
      </c>
      <c r="AS114" s="28">
        <v>0.12892805620021325</v>
      </c>
      <c r="AT114" s="35">
        <v>1528</v>
      </c>
      <c r="AU114" s="35">
        <v>32010</v>
      </c>
      <c r="AV114" s="36">
        <v>4.7735082786629177E-2</v>
      </c>
      <c r="AW114" s="37">
        <v>4999</v>
      </c>
      <c r="AX114" s="37">
        <v>30753</v>
      </c>
      <c r="AY114" s="38">
        <v>0.16255324683770689</v>
      </c>
      <c r="AZ114" s="39">
        <v>2447</v>
      </c>
      <c r="BA114" s="39">
        <v>32010</v>
      </c>
      <c r="BB114" s="40">
        <v>7.6444860980943455E-2</v>
      </c>
    </row>
    <row r="115" spans="1:54" s="41" customFormat="1" x14ac:dyDescent="0.25">
      <c r="A115" s="42" t="s">
        <v>111</v>
      </c>
      <c r="B115" s="43" t="s">
        <v>137</v>
      </c>
      <c r="C115" s="89">
        <v>559</v>
      </c>
      <c r="D115" s="145">
        <v>1673</v>
      </c>
      <c r="E115" s="145">
        <v>1514</v>
      </c>
      <c r="F115" s="145">
        <v>897</v>
      </c>
      <c r="G115" s="145">
        <v>5511</v>
      </c>
      <c r="H115" s="65">
        <v>0.43748865904554529</v>
      </c>
      <c r="I115" s="90">
        <v>0.16276537833424062</v>
      </c>
      <c r="J115" s="89">
        <v>868</v>
      </c>
      <c r="K115" s="107">
        <v>2907</v>
      </c>
      <c r="L115" s="107">
        <v>2605</v>
      </c>
      <c r="M115" s="29">
        <v>5512</v>
      </c>
      <c r="N115" s="30">
        <v>0.52739477503628451</v>
      </c>
      <c r="O115" s="30">
        <v>0.47260522496371554</v>
      </c>
      <c r="P115" s="31">
        <v>559</v>
      </c>
      <c r="Q115" s="31">
        <v>1317</v>
      </c>
      <c r="R115" s="31">
        <v>2279</v>
      </c>
      <c r="S115" s="110">
        <v>960</v>
      </c>
      <c r="T115" s="110">
        <v>396</v>
      </c>
      <c r="U115" s="31">
        <v>5511</v>
      </c>
      <c r="V115" s="32">
        <v>275</v>
      </c>
      <c r="W115" s="114">
        <v>671</v>
      </c>
      <c r="X115" s="32">
        <v>1262</v>
      </c>
      <c r="Y115" s="32">
        <v>496</v>
      </c>
      <c r="Z115" s="32">
        <v>202</v>
      </c>
      <c r="AA115" s="32">
        <v>284</v>
      </c>
      <c r="AB115" s="32">
        <v>646</v>
      </c>
      <c r="AC115" s="32">
        <v>1017</v>
      </c>
      <c r="AD115" s="32">
        <v>464</v>
      </c>
      <c r="AE115" s="32">
        <v>194</v>
      </c>
      <c r="AF115" s="32">
        <v>5511</v>
      </c>
      <c r="AG115" s="33">
        <v>43</v>
      </c>
      <c r="AH115" s="33">
        <v>51</v>
      </c>
      <c r="AI115" s="33">
        <v>88</v>
      </c>
      <c r="AJ115" s="33">
        <v>6</v>
      </c>
      <c r="AK115" s="33">
        <v>82</v>
      </c>
      <c r="AL115" s="116">
        <v>5241</v>
      </c>
      <c r="AM115" s="33">
        <v>5511</v>
      </c>
      <c r="AN115" s="121">
        <v>143</v>
      </c>
      <c r="AO115" s="121">
        <v>5368</v>
      </c>
      <c r="AP115" s="34">
        <v>5511</v>
      </c>
      <c r="AQ115" s="27">
        <v>3504</v>
      </c>
      <c r="AR115" s="27">
        <v>13176</v>
      </c>
      <c r="AS115" s="28">
        <v>0.26593806921675772</v>
      </c>
      <c r="AT115" s="35">
        <v>1393</v>
      </c>
      <c r="AU115" s="35">
        <v>14229</v>
      </c>
      <c r="AV115" s="36">
        <v>9.7898657670953682E-2</v>
      </c>
      <c r="AW115" s="37">
        <v>2474</v>
      </c>
      <c r="AX115" s="37">
        <v>13251</v>
      </c>
      <c r="AY115" s="38">
        <v>0.18670289034789828</v>
      </c>
      <c r="AZ115" s="39">
        <v>387</v>
      </c>
      <c r="BA115" s="39">
        <v>14229</v>
      </c>
      <c r="BB115" s="40">
        <v>2.7197975964579381E-2</v>
      </c>
    </row>
    <row r="116" spans="1:54" s="41" customFormat="1" x14ac:dyDescent="0.25">
      <c r="A116" s="42" t="s">
        <v>112</v>
      </c>
      <c r="B116" s="43" t="s">
        <v>135</v>
      </c>
      <c r="C116" s="89">
        <v>664</v>
      </c>
      <c r="D116" s="145">
        <v>1915</v>
      </c>
      <c r="E116" s="145">
        <v>1795</v>
      </c>
      <c r="F116" s="145">
        <v>1138</v>
      </c>
      <c r="G116" s="145">
        <v>6387</v>
      </c>
      <c r="H116" s="65">
        <v>0.45921402849538123</v>
      </c>
      <c r="I116" s="90">
        <v>0.17817441678409268</v>
      </c>
      <c r="J116" s="89">
        <v>875</v>
      </c>
      <c r="K116" s="107">
        <v>3317</v>
      </c>
      <c r="L116" s="107">
        <v>3072</v>
      </c>
      <c r="M116" s="29">
        <v>6389</v>
      </c>
      <c r="N116" s="30">
        <v>0.51917357958992016</v>
      </c>
      <c r="O116" s="30">
        <v>0.48082642041007984</v>
      </c>
      <c r="P116" s="31">
        <v>530</v>
      </c>
      <c r="Q116" s="31">
        <v>1659</v>
      </c>
      <c r="R116" s="31">
        <v>2587</v>
      </c>
      <c r="S116" s="110">
        <v>1111</v>
      </c>
      <c r="T116" s="110">
        <v>500</v>
      </c>
      <c r="U116" s="31">
        <v>6387</v>
      </c>
      <c r="V116" s="32">
        <v>275</v>
      </c>
      <c r="W116" s="114">
        <v>840</v>
      </c>
      <c r="X116" s="32">
        <v>1354</v>
      </c>
      <c r="Y116" s="32">
        <v>596</v>
      </c>
      <c r="Z116" s="32">
        <v>252</v>
      </c>
      <c r="AA116" s="32">
        <v>255</v>
      </c>
      <c r="AB116" s="32">
        <v>819</v>
      </c>
      <c r="AC116" s="32">
        <v>1233</v>
      </c>
      <c r="AD116" s="32">
        <v>516</v>
      </c>
      <c r="AE116" s="32">
        <v>249</v>
      </c>
      <c r="AF116" s="32">
        <v>6389</v>
      </c>
      <c r="AG116" s="33">
        <v>68</v>
      </c>
      <c r="AH116" s="33">
        <v>76</v>
      </c>
      <c r="AI116" s="33">
        <v>146</v>
      </c>
      <c r="AJ116" s="33">
        <v>10</v>
      </c>
      <c r="AK116" s="33">
        <v>124</v>
      </c>
      <c r="AL116" s="116">
        <v>5964</v>
      </c>
      <c r="AM116" s="33">
        <v>6388</v>
      </c>
      <c r="AN116" s="121">
        <v>233</v>
      </c>
      <c r="AO116" s="121">
        <v>6156</v>
      </c>
      <c r="AP116" s="34">
        <v>6389</v>
      </c>
      <c r="AQ116" s="27">
        <v>2004</v>
      </c>
      <c r="AR116" s="27">
        <v>10955</v>
      </c>
      <c r="AS116" s="28">
        <v>0.18293016887266089</v>
      </c>
      <c r="AT116" s="35">
        <v>400</v>
      </c>
      <c r="AU116" s="35">
        <v>11079</v>
      </c>
      <c r="AV116" s="36">
        <v>3.6104341547071032E-2</v>
      </c>
      <c r="AW116" s="37">
        <v>1957</v>
      </c>
      <c r="AX116" s="37">
        <v>10753</v>
      </c>
      <c r="AY116" s="38">
        <v>0.1819957221240584</v>
      </c>
      <c r="AZ116" s="39">
        <v>533</v>
      </c>
      <c r="BA116" s="39">
        <v>11079</v>
      </c>
      <c r="BB116" s="40">
        <v>4.8109035111472152E-2</v>
      </c>
    </row>
    <row r="117" spans="1:54" s="41" customFormat="1" x14ac:dyDescent="0.25">
      <c r="A117" s="42" t="s">
        <v>113</v>
      </c>
      <c r="B117" s="43" t="s">
        <v>199</v>
      </c>
      <c r="C117" s="89">
        <v>847</v>
      </c>
      <c r="D117" s="145">
        <v>2278</v>
      </c>
      <c r="E117" s="145">
        <v>2158</v>
      </c>
      <c r="F117" s="145">
        <v>1362</v>
      </c>
      <c r="G117" s="145">
        <v>7943</v>
      </c>
      <c r="H117" s="65">
        <v>0.44315749716731712</v>
      </c>
      <c r="I117" s="90">
        <v>0.17147173611985395</v>
      </c>
      <c r="J117" s="89">
        <v>1298</v>
      </c>
      <c r="K117" s="107">
        <v>3532</v>
      </c>
      <c r="L117" s="107">
        <v>4410</v>
      </c>
      <c r="M117" s="29">
        <v>7942</v>
      </c>
      <c r="N117" s="30">
        <v>0.44472425081843364</v>
      </c>
      <c r="O117" s="30">
        <v>0.5552757491815663</v>
      </c>
      <c r="P117" s="31">
        <v>853</v>
      </c>
      <c r="Q117" s="31">
        <v>1995</v>
      </c>
      <c r="R117" s="31">
        <v>3099</v>
      </c>
      <c r="S117" s="110">
        <v>1422</v>
      </c>
      <c r="T117" s="110">
        <v>573</v>
      </c>
      <c r="U117" s="31">
        <v>7942</v>
      </c>
      <c r="V117" s="32">
        <v>400</v>
      </c>
      <c r="W117" s="114">
        <v>820</v>
      </c>
      <c r="X117" s="32">
        <v>1424</v>
      </c>
      <c r="Y117" s="32">
        <v>628</v>
      </c>
      <c r="Z117" s="32">
        <v>262</v>
      </c>
      <c r="AA117" s="32">
        <v>454</v>
      </c>
      <c r="AB117" s="32">
        <v>1177</v>
      </c>
      <c r="AC117" s="32">
        <v>1677</v>
      </c>
      <c r="AD117" s="32">
        <v>793</v>
      </c>
      <c r="AE117" s="32">
        <v>312</v>
      </c>
      <c r="AF117" s="32">
        <v>7947</v>
      </c>
      <c r="AG117" s="33">
        <v>36</v>
      </c>
      <c r="AH117" s="33">
        <v>91</v>
      </c>
      <c r="AI117" s="33">
        <v>409</v>
      </c>
      <c r="AJ117" s="33">
        <v>7</v>
      </c>
      <c r="AK117" s="33">
        <v>132</v>
      </c>
      <c r="AL117" s="116">
        <v>7269</v>
      </c>
      <c r="AM117" s="33">
        <v>7944</v>
      </c>
      <c r="AN117" s="121">
        <v>284</v>
      </c>
      <c r="AO117" s="121">
        <v>7659</v>
      </c>
      <c r="AP117" s="34">
        <v>7943</v>
      </c>
      <c r="AQ117" s="27">
        <v>2777</v>
      </c>
      <c r="AR117" s="27">
        <v>20949</v>
      </c>
      <c r="AS117" s="28">
        <v>0.13256002673158623</v>
      </c>
      <c r="AT117" s="35">
        <v>1291</v>
      </c>
      <c r="AU117" s="35">
        <v>21060</v>
      </c>
      <c r="AV117" s="36">
        <v>6.1301044634377966E-2</v>
      </c>
      <c r="AW117" s="37">
        <v>1963</v>
      </c>
      <c r="AX117" s="37">
        <v>20930</v>
      </c>
      <c r="AY117" s="38">
        <v>9.3788819875776391E-2</v>
      </c>
      <c r="AZ117" s="39">
        <v>442</v>
      </c>
      <c r="BA117" s="39">
        <v>21060</v>
      </c>
      <c r="BB117" s="40">
        <v>2.0987654320987655E-2</v>
      </c>
    </row>
    <row r="118" spans="1:54" s="41" customFormat="1" x14ac:dyDescent="0.25">
      <c r="A118" s="42" t="s">
        <v>114</v>
      </c>
      <c r="B118" s="43" t="s">
        <v>133</v>
      </c>
      <c r="C118" s="89">
        <v>548</v>
      </c>
      <c r="D118" s="145">
        <v>1480</v>
      </c>
      <c r="E118" s="145">
        <v>1393</v>
      </c>
      <c r="F118" s="145">
        <v>804</v>
      </c>
      <c r="G118" s="145">
        <v>4997</v>
      </c>
      <c r="H118" s="65">
        <v>0.4396637982789674</v>
      </c>
      <c r="I118" s="90">
        <v>0.16089653792275366</v>
      </c>
      <c r="J118" s="89">
        <v>772</v>
      </c>
      <c r="K118" s="107">
        <v>2795</v>
      </c>
      <c r="L118" s="107">
        <v>2203</v>
      </c>
      <c r="M118" s="29">
        <v>4998</v>
      </c>
      <c r="N118" s="30">
        <v>0.55922368947579026</v>
      </c>
      <c r="O118" s="30">
        <v>0.44077631052420968</v>
      </c>
      <c r="P118" s="31">
        <v>497</v>
      </c>
      <c r="Q118" s="31">
        <v>1266</v>
      </c>
      <c r="R118" s="31">
        <v>2119</v>
      </c>
      <c r="S118" s="110">
        <v>805</v>
      </c>
      <c r="T118" s="110">
        <v>312</v>
      </c>
      <c r="U118" s="31">
        <v>4999</v>
      </c>
      <c r="V118" s="32">
        <v>267</v>
      </c>
      <c r="W118" s="114">
        <v>700</v>
      </c>
      <c r="X118" s="32">
        <v>1221</v>
      </c>
      <c r="Y118" s="32">
        <v>444</v>
      </c>
      <c r="Z118" s="32">
        <v>163</v>
      </c>
      <c r="AA118" s="32">
        <v>231</v>
      </c>
      <c r="AB118" s="32">
        <v>567</v>
      </c>
      <c r="AC118" s="32">
        <v>896</v>
      </c>
      <c r="AD118" s="32">
        <v>361</v>
      </c>
      <c r="AE118" s="32">
        <v>148</v>
      </c>
      <c r="AF118" s="32">
        <v>4998</v>
      </c>
      <c r="AG118" s="33">
        <v>22</v>
      </c>
      <c r="AH118" s="33">
        <v>26</v>
      </c>
      <c r="AI118" s="33">
        <v>137</v>
      </c>
      <c r="AJ118" s="33"/>
      <c r="AK118" s="33">
        <v>65</v>
      </c>
      <c r="AL118" s="116">
        <v>4745</v>
      </c>
      <c r="AM118" s="33">
        <v>4998</v>
      </c>
      <c r="AN118" s="121">
        <v>93</v>
      </c>
      <c r="AO118" s="121">
        <v>4905</v>
      </c>
      <c r="AP118" s="34">
        <v>4998</v>
      </c>
      <c r="AQ118" s="27">
        <v>3085</v>
      </c>
      <c r="AR118" s="27">
        <v>13257</v>
      </c>
      <c r="AS118" s="28">
        <v>0.23270724900052803</v>
      </c>
      <c r="AT118" s="35">
        <v>630</v>
      </c>
      <c r="AU118" s="35">
        <v>14072</v>
      </c>
      <c r="AV118" s="36">
        <v>4.4769755542922111E-2</v>
      </c>
      <c r="AW118" s="37">
        <v>2428</v>
      </c>
      <c r="AX118" s="37">
        <v>13257</v>
      </c>
      <c r="AY118" s="38">
        <v>0.18314852530738479</v>
      </c>
      <c r="AZ118" s="39">
        <v>332</v>
      </c>
      <c r="BA118" s="39">
        <v>14072</v>
      </c>
      <c r="BB118" s="40">
        <v>2.359295054007959E-2</v>
      </c>
    </row>
    <row r="119" spans="1:54" s="41" customFormat="1" x14ac:dyDescent="0.25">
      <c r="A119" s="42" t="s">
        <v>115</v>
      </c>
      <c r="B119" s="43" t="s">
        <v>137</v>
      </c>
      <c r="C119" s="89">
        <v>238</v>
      </c>
      <c r="D119" s="145">
        <v>602</v>
      </c>
      <c r="E119" s="145">
        <v>561</v>
      </c>
      <c r="F119" s="145">
        <v>346</v>
      </c>
      <c r="G119" s="145">
        <v>2023</v>
      </c>
      <c r="H119" s="65">
        <v>0.44834404349975282</v>
      </c>
      <c r="I119" s="90">
        <v>0.17103311913000493</v>
      </c>
      <c r="J119" s="89">
        <v>276</v>
      </c>
      <c r="K119" s="107">
        <v>1182</v>
      </c>
      <c r="L119" s="107">
        <v>841</v>
      </c>
      <c r="M119" s="29">
        <v>2023</v>
      </c>
      <c r="N119" s="30">
        <v>0.58428077113198218</v>
      </c>
      <c r="O119" s="30">
        <v>0.41571922886801782</v>
      </c>
      <c r="P119" s="31">
        <v>183</v>
      </c>
      <c r="Q119" s="31">
        <v>486</v>
      </c>
      <c r="R119" s="31">
        <v>845</v>
      </c>
      <c r="S119" s="110">
        <v>343</v>
      </c>
      <c r="T119" s="110">
        <v>166</v>
      </c>
      <c r="U119" s="31">
        <v>2023</v>
      </c>
      <c r="V119" s="32">
        <v>112</v>
      </c>
      <c r="W119" s="114">
        <v>278</v>
      </c>
      <c r="X119" s="32">
        <v>486</v>
      </c>
      <c r="Y119" s="32">
        <v>208</v>
      </c>
      <c r="Z119" s="32">
        <v>98</v>
      </c>
      <c r="AA119" s="32">
        <v>73</v>
      </c>
      <c r="AB119" s="32">
        <v>208</v>
      </c>
      <c r="AC119" s="32">
        <v>358</v>
      </c>
      <c r="AD119" s="32">
        <v>135</v>
      </c>
      <c r="AE119" s="32">
        <v>68</v>
      </c>
      <c r="AF119" s="32">
        <v>2024</v>
      </c>
      <c r="AG119" s="33">
        <v>10</v>
      </c>
      <c r="AH119" s="33">
        <v>14</v>
      </c>
      <c r="AI119" s="33">
        <v>39</v>
      </c>
      <c r="AJ119" s="33"/>
      <c r="AK119" s="33">
        <v>27</v>
      </c>
      <c r="AL119" s="116">
        <v>1933</v>
      </c>
      <c r="AM119" s="33">
        <v>2024</v>
      </c>
      <c r="AN119" s="121">
        <v>40</v>
      </c>
      <c r="AO119" s="121">
        <v>1984</v>
      </c>
      <c r="AP119" s="34">
        <v>2024</v>
      </c>
      <c r="AQ119" s="27">
        <v>1506</v>
      </c>
      <c r="AR119" s="27">
        <v>6103</v>
      </c>
      <c r="AS119" s="28">
        <v>0.24676388661314108</v>
      </c>
      <c r="AT119" s="35">
        <v>280</v>
      </c>
      <c r="AU119" s="35">
        <v>6181</v>
      </c>
      <c r="AV119" s="36">
        <v>4.5300113250283124E-2</v>
      </c>
      <c r="AW119" s="37">
        <v>1539</v>
      </c>
      <c r="AX119" s="37">
        <v>6103</v>
      </c>
      <c r="AY119" s="38">
        <v>0.25217106341143702</v>
      </c>
      <c r="AZ119" s="39">
        <v>57</v>
      </c>
      <c r="BA119" s="39">
        <v>6181</v>
      </c>
      <c r="BB119" s="40">
        <v>9.2218087688076371E-3</v>
      </c>
    </row>
    <row r="120" spans="1:54" s="41" customFormat="1" x14ac:dyDescent="0.25">
      <c r="A120" s="42" t="s">
        <v>116</v>
      </c>
      <c r="B120" s="43" t="s">
        <v>138</v>
      </c>
      <c r="C120" s="89">
        <v>833</v>
      </c>
      <c r="D120" s="145">
        <v>2331</v>
      </c>
      <c r="E120" s="145">
        <v>2164</v>
      </c>
      <c r="F120" s="145">
        <v>1370</v>
      </c>
      <c r="G120" s="145">
        <v>8094</v>
      </c>
      <c r="H120" s="65">
        <v>0.43661971830985913</v>
      </c>
      <c r="I120" s="90">
        <v>0.16926118112181862</v>
      </c>
      <c r="J120" s="89">
        <v>1396</v>
      </c>
      <c r="K120" s="107">
        <v>3773</v>
      </c>
      <c r="L120" s="107">
        <v>4320</v>
      </c>
      <c r="M120" s="29">
        <v>8093</v>
      </c>
      <c r="N120" s="30">
        <v>0.46620536265908807</v>
      </c>
      <c r="O120" s="30">
        <v>0.53379463734091193</v>
      </c>
      <c r="P120" s="31">
        <v>932</v>
      </c>
      <c r="Q120" s="31">
        <v>1970</v>
      </c>
      <c r="R120" s="31">
        <v>3268</v>
      </c>
      <c r="S120" s="110">
        <v>1354</v>
      </c>
      <c r="T120" s="110">
        <v>569</v>
      </c>
      <c r="U120" s="31">
        <v>8093</v>
      </c>
      <c r="V120" s="32">
        <v>430</v>
      </c>
      <c r="W120" s="114">
        <v>875</v>
      </c>
      <c r="X120" s="32">
        <v>1573</v>
      </c>
      <c r="Y120" s="32">
        <v>635</v>
      </c>
      <c r="Z120" s="32">
        <v>260</v>
      </c>
      <c r="AA120" s="32">
        <v>501</v>
      </c>
      <c r="AB120" s="32">
        <v>1097</v>
      </c>
      <c r="AC120" s="32">
        <v>1694</v>
      </c>
      <c r="AD120" s="32">
        <v>720</v>
      </c>
      <c r="AE120" s="32">
        <v>310</v>
      </c>
      <c r="AF120" s="32">
        <v>8095</v>
      </c>
      <c r="AG120" s="33">
        <v>58</v>
      </c>
      <c r="AH120" s="33">
        <v>82</v>
      </c>
      <c r="AI120" s="33">
        <v>206</v>
      </c>
      <c r="AJ120" s="33">
        <v>6</v>
      </c>
      <c r="AK120" s="33">
        <v>120</v>
      </c>
      <c r="AL120" s="116">
        <v>7621</v>
      </c>
      <c r="AM120" s="33">
        <v>8093</v>
      </c>
      <c r="AN120" s="121">
        <v>274</v>
      </c>
      <c r="AO120" s="121">
        <v>7820</v>
      </c>
      <c r="AP120" s="34">
        <v>8094</v>
      </c>
      <c r="AQ120" s="27">
        <v>2939</v>
      </c>
      <c r="AR120" s="27">
        <v>21623</v>
      </c>
      <c r="AS120" s="28">
        <v>0.13592008509457523</v>
      </c>
      <c r="AT120" s="35">
        <v>1720</v>
      </c>
      <c r="AU120" s="35">
        <v>22346</v>
      </c>
      <c r="AV120" s="36">
        <v>7.6971270025955427E-2</v>
      </c>
      <c r="AW120" s="37">
        <v>2983</v>
      </c>
      <c r="AX120" s="37">
        <v>21697</v>
      </c>
      <c r="AY120" s="38">
        <v>0.13748444485412731</v>
      </c>
      <c r="AZ120" s="39">
        <v>1069</v>
      </c>
      <c r="BA120" s="39">
        <v>22346</v>
      </c>
      <c r="BB120" s="40">
        <v>4.7838539335899044E-2</v>
      </c>
    </row>
    <row r="121" spans="1:54" s="41" customFormat="1" x14ac:dyDescent="0.25">
      <c r="A121" s="42" t="s">
        <v>117</v>
      </c>
      <c r="B121" s="43" t="s">
        <v>199</v>
      </c>
      <c r="C121" s="89">
        <v>30</v>
      </c>
      <c r="D121" s="145">
        <v>106</v>
      </c>
      <c r="E121" s="145">
        <v>104</v>
      </c>
      <c r="F121" s="145">
        <v>82</v>
      </c>
      <c r="G121" s="145">
        <v>366</v>
      </c>
      <c r="H121" s="65">
        <v>0.50819672131147542</v>
      </c>
      <c r="I121" s="90">
        <v>0.22404371584699453</v>
      </c>
      <c r="J121" s="89">
        <v>44</v>
      </c>
      <c r="K121" s="107">
        <v>219</v>
      </c>
      <c r="L121" s="107">
        <v>148</v>
      </c>
      <c r="M121" s="29">
        <v>367</v>
      </c>
      <c r="N121" s="30">
        <v>0.59673024523160767</v>
      </c>
      <c r="O121" s="30">
        <v>0.40326975476839239</v>
      </c>
      <c r="P121" s="31">
        <v>29</v>
      </c>
      <c r="Q121" s="31">
        <v>80</v>
      </c>
      <c r="R121" s="31">
        <v>139</v>
      </c>
      <c r="S121" s="110">
        <v>78</v>
      </c>
      <c r="T121" s="110">
        <v>43</v>
      </c>
      <c r="U121" s="31">
        <v>369</v>
      </c>
      <c r="V121" s="32">
        <v>19</v>
      </c>
      <c r="W121" s="114">
        <v>48</v>
      </c>
      <c r="X121" s="32">
        <v>82</v>
      </c>
      <c r="Y121" s="32">
        <v>45</v>
      </c>
      <c r="Z121" s="32">
        <v>25</v>
      </c>
      <c r="AA121" s="32">
        <v>10</v>
      </c>
      <c r="AB121" s="32">
        <v>32</v>
      </c>
      <c r="AC121" s="32">
        <v>55</v>
      </c>
      <c r="AD121" s="32">
        <v>32</v>
      </c>
      <c r="AE121" s="32">
        <v>18</v>
      </c>
      <c r="AF121" s="32">
        <v>366</v>
      </c>
      <c r="AG121" s="33"/>
      <c r="AH121" s="33">
        <v>3</v>
      </c>
      <c r="AI121" s="33">
        <v>7</v>
      </c>
      <c r="AJ121" s="33">
        <v>0</v>
      </c>
      <c r="AK121" s="33"/>
      <c r="AL121" s="116">
        <v>355</v>
      </c>
      <c r="AM121" s="33">
        <v>367</v>
      </c>
      <c r="AN121" s="121">
        <v>4</v>
      </c>
      <c r="AO121" s="121">
        <v>363</v>
      </c>
      <c r="AP121" s="34">
        <v>367</v>
      </c>
      <c r="AQ121" s="27">
        <v>134</v>
      </c>
      <c r="AR121" s="27">
        <v>1073</v>
      </c>
      <c r="AS121" s="28">
        <v>0.12488350419384903</v>
      </c>
      <c r="AT121" s="35">
        <v>38</v>
      </c>
      <c r="AU121" s="35">
        <v>1079</v>
      </c>
      <c r="AV121" s="36">
        <v>3.5217794253938832E-2</v>
      </c>
      <c r="AW121" s="37">
        <v>163</v>
      </c>
      <c r="AX121" s="37">
        <v>1073</v>
      </c>
      <c r="AY121" s="38">
        <v>0.15191053122087605</v>
      </c>
      <c r="AZ121" s="39">
        <v>13</v>
      </c>
      <c r="BA121" s="39">
        <v>1079</v>
      </c>
      <c r="BB121" s="40">
        <v>1.2048192771084338E-2</v>
      </c>
    </row>
    <row r="122" spans="1:54" s="41" customFormat="1" x14ac:dyDescent="0.25">
      <c r="A122" s="42" t="s">
        <v>118</v>
      </c>
      <c r="B122" s="43" t="s">
        <v>137</v>
      </c>
      <c r="C122" s="89">
        <v>481</v>
      </c>
      <c r="D122" s="145">
        <v>1371</v>
      </c>
      <c r="E122" s="145">
        <v>1156</v>
      </c>
      <c r="F122" s="145">
        <v>754</v>
      </c>
      <c r="G122" s="145">
        <v>4460</v>
      </c>
      <c r="H122" s="65">
        <v>0.4282511210762332</v>
      </c>
      <c r="I122" s="90">
        <v>0.16905829596412555</v>
      </c>
      <c r="J122" s="89">
        <v>698</v>
      </c>
      <c r="K122" s="107">
        <v>2213</v>
      </c>
      <c r="L122" s="107">
        <v>2246</v>
      </c>
      <c r="M122" s="29">
        <v>4459</v>
      </c>
      <c r="N122" s="30">
        <v>0.49629961874859835</v>
      </c>
      <c r="O122" s="30">
        <v>0.50370038125140171</v>
      </c>
      <c r="P122" s="31">
        <v>463</v>
      </c>
      <c r="Q122" s="31">
        <v>1031</v>
      </c>
      <c r="R122" s="31">
        <v>1827</v>
      </c>
      <c r="S122" s="110">
        <v>774</v>
      </c>
      <c r="T122" s="110">
        <v>365</v>
      </c>
      <c r="U122" s="31">
        <v>4460</v>
      </c>
      <c r="V122" s="32">
        <v>215</v>
      </c>
      <c r="W122" s="114">
        <v>461</v>
      </c>
      <c r="X122" s="32">
        <v>940</v>
      </c>
      <c r="Y122" s="32">
        <v>418</v>
      </c>
      <c r="Z122" s="32">
        <v>180</v>
      </c>
      <c r="AA122" s="32">
        <v>248</v>
      </c>
      <c r="AB122" s="32">
        <v>568</v>
      </c>
      <c r="AC122" s="32">
        <v>888</v>
      </c>
      <c r="AD122" s="32">
        <v>356</v>
      </c>
      <c r="AE122" s="32">
        <v>186</v>
      </c>
      <c r="AF122" s="32">
        <v>4460</v>
      </c>
      <c r="AG122" s="33">
        <v>25</v>
      </c>
      <c r="AH122" s="33">
        <v>30</v>
      </c>
      <c r="AI122" s="33">
        <v>74</v>
      </c>
      <c r="AJ122" s="33">
        <v>4</v>
      </c>
      <c r="AK122" s="33">
        <v>64</v>
      </c>
      <c r="AL122" s="116">
        <v>4261</v>
      </c>
      <c r="AM122" s="33">
        <v>4458</v>
      </c>
      <c r="AN122" s="121">
        <v>116</v>
      </c>
      <c r="AO122" s="121">
        <v>4343</v>
      </c>
      <c r="AP122" s="34">
        <v>4459</v>
      </c>
      <c r="AQ122" s="27">
        <v>1890</v>
      </c>
      <c r="AR122" s="27">
        <v>9942</v>
      </c>
      <c r="AS122" s="28">
        <v>0.19010259505129753</v>
      </c>
      <c r="AT122" s="35">
        <v>801</v>
      </c>
      <c r="AU122" s="35">
        <v>9976</v>
      </c>
      <c r="AV122" s="36">
        <v>8.0292702485966316E-2</v>
      </c>
      <c r="AW122" s="37">
        <v>1748</v>
      </c>
      <c r="AX122" s="37">
        <v>9953</v>
      </c>
      <c r="AY122" s="38">
        <v>0.17562543956596002</v>
      </c>
      <c r="AZ122" s="39">
        <v>291</v>
      </c>
      <c r="BA122" s="39">
        <v>9976</v>
      </c>
      <c r="BB122" s="40">
        <v>2.9170008019246192E-2</v>
      </c>
    </row>
    <row r="123" spans="1:54" s="41" customFormat="1" x14ac:dyDescent="0.25">
      <c r="A123" s="42" t="s">
        <v>140</v>
      </c>
      <c r="B123" s="43" t="s">
        <v>140</v>
      </c>
      <c r="C123" s="89">
        <v>24652</v>
      </c>
      <c r="D123" s="145">
        <v>54056</v>
      </c>
      <c r="E123" s="145">
        <v>62564</v>
      </c>
      <c r="F123" s="145">
        <v>57567</v>
      </c>
      <c r="G123" s="145">
        <v>220358</v>
      </c>
      <c r="H123" s="65">
        <v>0.54516287132756691</v>
      </c>
      <c r="I123" s="90">
        <v>0.26124306809827647</v>
      </c>
      <c r="J123" s="89">
        <v>21519</v>
      </c>
      <c r="K123" s="107">
        <v>114146</v>
      </c>
      <c r="L123" s="107">
        <v>106212</v>
      </c>
      <c r="M123" s="29">
        <v>220358</v>
      </c>
      <c r="N123" s="30">
        <v>0.5180025231668467</v>
      </c>
      <c r="O123" s="30">
        <v>0.4819974768331533</v>
      </c>
      <c r="P123" s="31">
        <v>10305</v>
      </c>
      <c r="Q123" s="31">
        <v>62268</v>
      </c>
      <c r="R123" s="31">
        <v>94062</v>
      </c>
      <c r="S123" s="110">
        <v>38240</v>
      </c>
      <c r="T123" s="110">
        <v>15484</v>
      </c>
      <c r="U123" s="31">
        <v>220359</v>
      </c>
      <c r="V123" s="32">
        <v>5544</v>
      </c>
      <c r="W123" s="114">
        <v>33917</v>
      </c>
      <c r="X123" s="32">
        <v>47844</v>
      </c>
      <c r="Y123" s="32">
        <v>19220</v>
      </c>
      <c r="Z123" s="32">
        <v>7620</v>
      </c>
      <c r="AA123" s="32">
        <v>4762</v>
      </c>
      <c r="AB123" s="32">
        <v>28350</v>
      </c>
      <c r="AC123" s="32">
        <v>46216</v>
      </c>
      <c r="AD123" s="32">
        <v>19020</v>
      </c>
      <c r="AE123" s="32">
        <v>7864</v>
      </c>
      <c r="AF123" s="32">
        <v>220357</v>
      </c>
      <c r="AG123" s="33">
        <v>766</v>
      </c>
      <c r="AH123" s="33">
        <v>8996</v>
      </c>
      <c r="AI123" s="33">
        <v>57159</v>
      </c>
      <c r="AJ123" s="33">
        <v>217</v>
      </c>
      <c r="AK123" s="33">
        <v>4288</v>
      </c>
      <c r="AL123" s="116">
        <v>148932</v>
      </c>
      <c r="AM123" s="33">
        <v>220358</v>
      </c>
      <c r="AN123" s="121">
        <v>8347</v>
      </c>
      <c r="AO123" s="121">
        <v>212012</v>
      </c>
      <c r="AP123" s="34">
        <v>220359</v>
      </c>
      <c r="AQ123" s="27">
        <v>26154</v>
      </c>
      <c r="AR123" s="27">
        <v>196754</v>
      </c>
      <c r="AS123" s="28">
        <v>0.13300000000000001</v>
      </c>
      <c r="AT123" s="35">
        <v>7732</v>
      </c>
      <c r="AU123" s="35">
        <v>198910</v>
      </c>
      <c r="AV123" s="36">
        <v>3.8871851591171888E-2</v>
      </c>
      <c r="AW123" s="37">
        <v>35779</v>
      </c>
      <c r="AX123" s="37">
        <v>193354</v>
      </c>
      <c r="AY123" s="38">
        <v>0.185</v>
      </c>
      <c r="AZ123" s="39">
        <v>19342</v>
      </c>
      <c r="BA123" s="39">
        <v>198910</v>
      </c>
      <c r="BB123" s="40">
        <v>9.7239957769845661E-2</v>
      </c>
    </row>
    <row r="124" spans="1:54" ht="15" x14ac:dyDescent="0.25">
      <c r="D124" s="93"/>
      <c r="E124" s="93"/>
      <c r="F124" s="93"/>
      <c r="G124" s="93"/>
      <c r="H124" s="93"/>
      <c r="I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</row>
    <row r="125" spans="1:54" s="1" customFormat="1" x14ac:dyDescent="0.25">
      <c r="A125" s="59" t="s">
        <v>178</v>
      </c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</row>
    <row r="126" spans="1:54" s="1" customFormat="1" x14ac:dyDescent="0.25">
      <c r="A126" s="59" t="s">
        <v>200</v>
      </c>
      <c r="C126" s="91"/>
      <c r="D126" s="91"/>
      <c r="E126" s="91"/>
      <c r="F126" s="91"/>
      <c r="G126" s="91"/>
      <c r="H126" s="92"/>
      <c r="I126" s="92"/>
      <c r="J126" s="91"/>
      <c r="K126" s="87"/>
      <c r="L126" s="87"/>
      <c r="S126" s="87"/>
      <c r="T126" s="87"/>
      <c r="U126" s="87"/>
      <c r="W126" s="91"/>
      <c r="AL126" s="91"/>
      <c r="AN126" s="87"/>
      <c r="AO126" s="87"/>
      <c r="AS126" s="125"/>
      <c r="AY126" s="125"/>
      <c r="BB126" s="125"/>
    </row>
    <row r="127" spans="1:54" s="1" customFormat="1" x14ac:dyDescent="0.25">
      <c r="A127" s="59" t="s">
        <v>201</v>
      </c>
      <c r="C127" s="91"/>
      <c r="D127" s="91"/>
      <c r="E127" s="91"/>
      <c r="F127" s="91"/>
      <c r="G127" s="91"/>
      <c r="H127" s="92"/>
      <c r="I127" s="92"/>
      <c r="J127" s="91"/>
      <c r="K127" s="87"/>
      <c r="L127" s="87"/>
      <c r="S127" s="87"/>
      <c r="T127" s="87"/>
      <c r="U127" s="87"/>
      <c r="W127" s="91"/>
      <c r="AL127" s="91"/>
      <c r="AN127" s="87"/>
      <c r="AO127" s="88"/>
      <c r="AS127" s="125"/>
      <c r="AY127" s="125"/>
      <c r="BB127" s="125"/>
    </row>
    <row r="128" spans="1:54" x14ac:dyDescent="0.25">
      <c r="A128" s="224" t="s">
        <v>208</v>
      </c>
    </row>
  </sheetData>
  <mergeCells count="23">
    <mergeCell ref="AG5:AM5"/>
    <mergeCell ref="AG6:AM6"/>
    <mergeCell ref="A5:B6"/>
    <mergeCell ref="C5:J5"/>
    <mergeCell ref="K5:O5"/>
    <mergeCell ref="P5:U5"/>
    <mergeCell ref="V5:AF5"/>
    <mergeCell ref="A1:BB4"/>
    <mergeCell ref="AN6:AP6"/>
    <mergeCell ref="AQ6:AS6"/>
    <mergeCell ref="AT6:AV6"/>
    <mergeCell ref="AW6:AY6"/>
    <mergeCell ref="AZ6:BB6"/>
    <mergeCell ref="AN5:AP5"/>
    <mergeCell ref="AQ5:AS5"/>
    <mergeCell ref="AT5:AV5"/>
    <mergeCell ref="AW5:AY5"/>
    <mergeCell ref="AZ5:BB5"/>
    <mergeCell ref="C6:J6"/>
    <mergeCell ref="K6:O6"/>
    <mergeCell ref="P6:U6"/>
    <mergeCell ref="V6:Z6"/>
    <mergeCell ref="AA6:AE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12"/>
  <sheetViews>
    <sheetView workbookViewId="0">
      <pane xSplit="2" ySplit="6" topLeftCell="C7" activePane="bottomRight" state="frozen"/>
      <selection pane="topRight" activeCell="D1" sqref="D1"/>
      <selection pane="bottomLeft" activeCell="A7" sqref="A7"/>
      <selection pane="bottomRight" sqref="A1:BB4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155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96</v>
      </c>
      <c r="B8" s="82" t="s">
        <v>96</v>
      </c>
      <c r="C8" s="111">
        <v>16685</v>
      </c>
      <c r="D8" s="111">
        <v>40650</v>
      </c>
      <c r="E8" s="111">
        <v>44382</v>
      </c>
      <c r="F8" s="111">
        <v>35875</v>
      </c>
      <c r="G8" s="111">
        <v>166223</v>
      </c>
      <c r="H8" s="67">
        <v>0.48282728623596011</v>
      </c>
      <c r="I8" s="156">
        <v>0.21582452488524453</v>
      </c>
      <c r="J8" s="111">
        <v>28631</v>
      </c>
      <c r="K8" s="112">
        <v>82142</v>
      </c>
      <c r="L8" s="112">
        <v>84080</v>
      </c>
      <c r="M8" s="48">
        <v>166222</v>
      </c>
      <c r="N8" s="49">
        <v>0.49417044675193417</v>
      </c>
      <c r="O8" s="49">
        <v>0.50582955324806589</v>
      </c>
      <c r="P8" s="50">
        <v>18618</v>
      </c>
      <c r="Q8" s="50">
        <v>44165</v>
      </c>
      <c r="R8" s="50">
        <v>66502</v>
      </c>
      <c r="S8" s="109">
        <v>26068</v>
      </c>
      <c r="T8" s="109">
        <v>10868</v>
      </c>
      <c r="U8" s="50">
        <v>166221</v>
      </c>
      <c r="V8" s="51">
        <v>9901</v>
      </c>
      <c r="W8" s="157">
        <v>21390</v>
      </c>
      <c r="X8" s="51">
        <v>32536</v>
      </c>
      <c r="Y8" s="51">
        <v>13004</v>
      </c>
      <c r="Z8" s="51">
        <v>5311</v>
      </c>
      <c r="AA8" s="51">
        <v>8717</v>
      </c>
      <c r="AB8" s="51">
        <v>22775</v>
      </c>
      <c r="AC8" s="51">
        <v>33966</v>
      </c>
      <c r="AD8" s="51">
        <v>13064</v>
      </c>
      <c r="AE8" s="51">
        <v>5557</v>
      </c>
      <c r="AF8" s="51">
        <v>166221</v>
      </c>
      <c r="AG8" s="52">
        <v>651</v>
      </c>
      <c r="AH8" s="52">
        <v>4735</v>
      </c>
      <c r="AI8" s="52">
        <v>21568</v>
      </c>
      <c r="AJ8" s="52">
        <v>176</v>
      </c>
      <c r="AK8" s="52">
        <v>3232</v>
      </c>
      <c r="AL8" s="158">
        <v>135860</v>
      </c>
      <c r="AM8" s="52">
        <v>166222</v>
      </c>
      <c r="AN8" s="120">
        <v>6931</v>
      </c>
      <c r="AO8" s="120">
        <v>159290</v>
      </c>
      <c r="AP8" s="53">
        <v>166221</v>
      </c>
      <c r="AQ8" s="46">
        <v>21158</v>
      </c>
      <c r="AR8" s="46">
        <v>247744</v>
      </c>
      <c r="AS8" s="47">
        <v>8.5000000000000006E-2</v>
      </c>
      <c r="AT8" s="152">
        <v>10325</v>
      </c>
      <c r="AU8" s="152">
        <v>248267</v>
      </c>
      <c r="AV8" s="54">
        <v>4.1588290026463443E-2</v>
      </c>
      <c r="AW8" s="55">
        <v>9871</v>
      </c>
      <c r="AX8" s="55">
        <v>243635</v>
      </c>
      <c r="AY8" s="56">
        <v>4.0515525273462354E-2</v>
      </c>
      <c r="AZ8" s="153">
        <v>14715</v>
      </c>
      <c r="BA8" s="153">
        <v>248267</v>
      </c>
      <c r="BB8" s="57">
        <v>5.9270865640620785E-2</v>
      </c>
    </row>
    <row r="9" spans="1:54" s="2" customFormat="1" x14ac:dyDescent="0.25"/>
    <row r="10" spans="1:54" s="1" customFormat="1" ht="15.75" x14ac:dyDescent="0.25">
      <c r="A10" s="59" t="s">
        <v>178</v>
      </c>
      <c r="B10" s="91"/>
      <c r="C10" s="91"/>
      <c r="D10" s="91"/>
      <c r="E10" s="91"/>
      <c r="F10" s="91"/>
      <c r="G10" s="92"/>
      <c r="H10" s="92"/>
      <c r="I10" s="91"/>
      <c r="J10" s="87"/>
      <c r="K10" s="87"/>
      <c r="R10" s="87"/>
      <c r="S10" s="87"/>
      <c r="T10" s="87"/>
      <c r="V10" s="91"/>
      <c r="AK10" s="91"/>
      <c r="AM10" s="87"/>
      <c r="AN10" s="87"/>
    </row>
    <row r="11" spans="1:54" s="1" customFormat="1" ht="15.75" x14ac:dyDescent="0.25">
      <c r="A11" s="59" t="s">
        <v>200</v>
      </c>
      <c r="B11" s="91"/>
      <c r="C11" s="91"/>
      <c r="D11" s="91"/>
      <c r="E11" s="91"/>
      <c r="F11" s="91"/>
      <c r="G11" s="92"/>
      <c r="H11" s="92"/>
      <c r="I11" s="91"/>
      <c r="J11" s="87"/>
      <c r="K11" s="87"/>
      <c r="R11" s="87"/>
      <c r="S11" s="87"/>
      <c r="T11" s="87"/>
      <c r="V11" s="91"/>
      <c r="AK11" s="91"/>
      <c r="AM11" s="87"/>
      <c r="AN11" s="87"/>
    </row>
    <row r="12" spans="1:54" s="1" customFormat="1" ht="15.75" x14ac:dyDescent="0.25">
      <c r="A12" s="59" t="s">
        <v>201</v>
      </c>
      <c r="B12" s="91"/>
      <c r="C12" s="91"/>
      <c r="D12" s="91"/>
      <c r="E12" s="91"/>
      <c r="F12" s="91"/>
      <c r="G12" s="92"/>
      <c r="H12" s="92"/>
      <c r="I12" s="91"/>
      <c r="J12" s="87"/>
      <c r="K12" s="87"/>
      <c r="R12" s="87"/>
      <c r="S12" s="87"/>
      <c r="T12" s="87"/>
      <c r="V12" s="91"/>
      <c r="AK12" s="91"/>
      <c r="AM12" s="87"/>
      <c r="AN12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B12"/>
  <sheetViews>
    <sheetView workbookViewId="0">
      <pane xSplit="1" ySplit="6" topLeftCell="B7" activePane="bottomRight" state="frozen"/>
      <selection pane="topRight" activeCell="C1" sqref="C1"/>
      <selection pane="bottomLeft" activeCell="A7" sqref="A7"/>
      <selection pane="bottomRight" sqref="A1:BB4"/>
    </sheetView>
  </sheetViews>
  <sheetFormatPr defaultColWidth="10" defaultRowHeight="15" x14ac:dyDescent="0.25"/>
  <cols>
    <col min="1" max="2" width="24.57031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193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117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118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140</v>
      </c>
      <c r="B8" s="81" t="s">
        <v>140</v>
      </c>
      <c r="C8" s="111">
        <v>24652</v>
      </c>
      <c r="D8" s="111">
        <v>54056</v>
      </c>
      <c r="E8" s="111">
        <v>62564</v>
      </c>
      <c r="F8" s="111">
        <v>57567</v>
      </c>
      <c r="G8" s="111">
        <v>220358</v>
      </c>
      <c r="H8" s="67">
        <v>0.54516287132756691</v>
      </c>
      <c r="I8" s="156">
        <v>0.26124306809827647</v>
      </c>
      <c r="J8" s="111">
        <v>21519</v>
      </c>
      <c r="K8" s="112">
        <v>114146</v>
      </c>
      <c r="L8" s="112">
        <v>106212</v>
      </c>
      <c r="M8" s="48">
        <v>220358</v>
      </c>
      <c r="N8" s="49">
        <v>0.5180025231668467</v>
      </c>
      <c r="O8" s="49">
        <v>0.4819974768331533</v>
      </c>
      <c r="P8" s="50">
        <v>10305</v>
      </c>
      <c r="Q8" s="50">
        <v>62268</v>
      </c>
      <c r="R8" s="50">
        <v>94062</v>
      </c>
      <c r="S8" s="109">
        <v>38240</v>
      </c>
      <c r="T8" s="109">
        <v>15484</v>
      </c>
      <c r="U8" s="50">
        <v>220359</v>
      </c>
      <c r="V8" s="51">
        <v>5544</v>
      </c>
      <c r="W8" s="157">
        <v>33917</v>
      </c>
      <c r="X8" s="51">
        <v>47844</v>
      </c>
      <c r="Y8" s="51">
        <v>19220</v>
      </c>
      <c r="Z8" s="51">
        <v>7620</v>
      </c>
      <c r="AA8" s="51">
        <v>4762</v>
      </c>
      <c r="AB8" s="51">
        <v>28350</v>
      </c>
      <c r="AC8" s="51">
        <v>46216</v>
      </c>
      <c r="AD8" s="51">
        <v>19020</v>
      </c>
      <c r="AE8" s="51">
        <v>7864</v>
      </c>
      <c r="AF8" s="51">
        <v>220357</v>
      </c>
      <c r="AG8" s="52">
        <v>766</v>
      </c>
      <c r="AH8" s="52">
        <v>8996</v>
      </c>
      <c r="AI8" s="52">
        <v>57159</v>
      </c>
      <c r="AJ8" s="52">
        <v>217</v>
      </c>
      <c r="AK8" s="52">
        <v>4288</v>
      </c>
      <c r="AL8" s="158">
        <v>148932</v>
      </c>
      <c r="AM8" s="52">
        <v>220358</v>
      </c>
      <c r="AN8" s="120">
        <v>8347</v>
      </c>
      <c r="AO8" s="120">
        <v>212012</v>
      </c>
      <c r="AP8" s="53">
        <v>220359</v>
      </c>
      <c r="AQ8" s="46">
        <v>26154</v>
      </c>
      <c r="AR8" s="46">
        <v>196754</v>
      </c>
      <c r="AS8" s="47">
        <v>0.13300000000000001</v>
      </c>
      <c r="AT8" s="154">
        <v>7732</v>
      </c>
      <c r="AU8" s="154">
        <v>198910</v>
      </c>
      <c r="AV8" s="54">
        <v>3.8871851591171888E-2</v>
      </c>
      <c r="AW8" s="55">
        <v>35779</v>
      </c>
      <c r="AX8" s="55">
        <v>193354</v>
      </c>
      <c r="AY8" s="56">
        <v>0.185</v>
      </c>
      <c r="AZ8" s="153">
        <v>19342</v>
      </c>
      <c r="BA8" s="153">
        <v>198910</v>
      </c>
      <c r="BB8" s="57">
        <v>9.7239957769845661E-2</v>
      </c>
    </row>
    <row r="9" spans="1:54" s="2" customFormat="1" x14ac:dyDescent="0.25"/>
    <row r="10" spans="1:54" s="1" customFormat="1" ht="15.75" x14ac:dyDescent="0.25">
      <c r="A10" s="59" t="s">
        <v>178</v>
      </c>
      <c r="B10" s="59"/>
      <c r="C10" s="91"/>
      <c r="D10" s="91"/>
      <c r="E10" s="91"/>
      <c r="F10" s="91"/>
      <c r="G10" s="91"/>
      <c r="H10" s="92"/>
      <c r="I10" s="92"/>
      <c r="J10" s="91"/>
      <c r="K10" s="87"/>
      <c r="L10" s="87"/>
      <c r="S10" s="87"/>
      <c r="T10" s="87"/>
      <c r="U10" s="87"/>
      <c r="W10" s="91"/>
      <c r="AL10" s="91"/>
      <c r="AN10" s="87"/>
      <c r="AO10" s="87"/>
    </row>
    <row r="11" spans="1:54" s="1" customFormat="1" ht="15.75" x14ac:dyDescent="0.25">
      <c r="A11" s="59" t="s">
        <v>200</v>
      </c>
      <c r="B11" s="59"/>
      <c r="C11" s="91"/>
      <c r="D11" s="91"/>
      <c r="E11" s="91"/>
      <c r="F11" s="91"/>
      <c r="G11" s="91"/>
      <c r="H11" s="92"/>
      <c r="I11" s="92"/>
      <c r="J11" s="91"/>
      <c r="K11" s="87"/>
      <c r="L11" s="87"/>
      <c r="S11" s="87"/>
      <c r="T11" s="87"/>
      <c r="U11" s="87"/>
      <c r="W11" s="91"/>
      <c r="AL11" s="91"/>
      <c r="AN11" s="87"/>
      <c r="AO11" s="87"/>
    </row>
    <row r="12" spans="1:54" s="1" customFormat="1" ht="15.75" x14ac:dyDescent="0.25">
      <c r="A12" s="59" t="s">
        <v>201</v>
      </c>
      <c r="B12" s="59"/>
      <c r="C12" s="91"/>
      <c r="D12" s="91"/>
      <c r="E12" s="91"/>
      <c r="F12" s="91"/>
      <c r="G12" s="91"/>
      <c r="H12" s="92"/>
      <c r="I12" s="92"/>
      <c r="J12" s="91"/>
      <c r="K12" s="87"/>
      <c r="L12" s="87"/>
      <c r="S12" s="87"/>
      <c r="T12" s="87"/>
      <c r="U12" s="87"/>
      <c r="W12" s="91"/>
      <c r="AL12" s="91"/>
      <c r="AN12" s="87"/>
      <c r="AO12" s="87"/>
    </row>
  </sheetData>
  <mergeCells count="23">
    <mergeCell ref="A1:BB4"/>
    <mergeCell ref="A5:A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B12"/>
  <sheetViews>
    <sheetView workbookViewId="0">
      <selection sqref="A1:BB4"/>
    </sheetView>
  </sheetViews>
  <sheetFormatPr defaultColWidth="10" defaultRowHeight="15" x14ac:dyDescent="0.25"/>
  <cols>
    <col min="1" max="2" width="24.57031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194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117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118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100</v>
      </c>
      <c r="B8" s="81" t="s">
        <v>100</v>
      </c>
      <c r="C8" s="111">
        <v>67282</v>
      </c>
      <c r="D8" s="111">
        <v>158261</v>
      </c>
      <c r="E8" s="111">
        <v>184622</v>
      </c>
      <c r="F8" s="111">
        <v>168422</v>
      </c>
      <c r="G8" s="111">
        <v>660711</v>
      </c>
      <c r="H8" s="67">
        <v>0.53433952212086677</v>
      </c>
      <c r="I8" s="156">
        <v>0.25491024063471018</v>
      </c>
      <c r="J8" s="111">
        <v>82124</v>
      </c>
      <c r="K8" s="112">
        <v>337426</v>
      </c>
      <c r="L8" s="112">
        <v>323284</v>
      </c>
      <c r="M8" s="48">
        <v>660710</v>
      </c>
      <c r="N8" s="49">
        <v>0.51070212347323329</v>
      </c>
      <c r="O8" s="49">
        <v>0.48929787652676665</v>
      </c>
      <c r="P8" s="50">
        <v>47532</v>
      </c>
      <c r="Q8" s="50">
        <v>175023</v>
      </c>
      <c r="R8" s="50">
        <v>278211</v>
      </c>
      <c r="S8" s="109">
        <v>113286</v>
      </c>
      <c r="T8" s="109">
        <v>46658</v>
      </c>
      <c r="U8" s="50">
        <v>660710</v>
      </c>
      <c r="V8" s="51">
        <v>25376</v>
      </c>
      <c r="W8" s="157">
        <v>88582</v>
      </c>
      <c r="X8" s="51">
        <v>141698</v>
      </c>
      <c r="Y8" s="51">
        <v>57941</v>
      </c>
      <c r="Z8" s="51">
        <v>23829</v>
      </c>
      <c r="AA8" s="51">
        <v>22155</v>
      </c>
      <c r="AB8" s="51">
        <v>86440</v>
      </c>
      <c r="AC8" s="51">
        <v>136513</v>
      </c>
      <c r="AD8" s="51">
        <v>55346</v>
      </c>
      <c r="AE8" s="51">
        <v>22829</v>
      </c>
      <c r="AF8" s="51">
        <v>660709</v>
      </c>
      <c r="AG8" s="52">
        <v>2430</v>
      </c>
      <c r="AH8" s="52">
        <v>23142</v>
      </c>
      <c r="AI8" s="52">
        <v>123616</v>
      </c>
      <c r="AJ8" s="52">
        <v>641</v>
      </c>
      <c r="AK8" s="52">
        <v>12319</v>
      </c>
      <c r="AL8" s="158">
        <v>498562</v>
      </c>
      <c r="AM8" s="52">
        <v>660710</v>
      </c>
      <c r="AN8" s="120">
        <v>24836</v>
      </c>
      <c r="AO8" s="120">
        <v>635874</v>
      </c>
      <c r="AP8" s="53">
        <v>660710</v>
      </c>
      <c r="AQ8" s="46">
        <v>55593</v>
      </c>
      <c r="AR8" s="46">
        <v>592027</v>
      </c>
      <c r="AS8" s="47">
        <v>9.4E-2</v>
      </c>
      <c r="AT8" s="152">
        <v>20727</v>
      </c>
      <c r="AU8" s="152">
        <v>595491</v>
      </c>
      <c r="AV8" s="54">
        <v>3.4806571383950387E-2</v>
      </c>
      <c r="AW8" s="225">
        <v>52386</v>
      </c>
      <c r="AX8" s="225">
        <v>586152</v>
      </c>
      <c r="AY8" s="56">
        <v>8.9372722433771451E-2</v>
      </c>
      <c r="AZ8" s="153">
        <v>66327</v>
      </c>
      <c r="BA8" s="153">
        <v>595491</v>
      </c>
      <c r="BB8" s="57">
        <v>0.11138203600054408</v>
      </c>
    </row>
    <row r="9" spans="1:54" s="2" customFormat="1" x14ac:dyDescent="0.25"/>
    <row r="10" spans="1:54" s="1" customFormat="1" ht="15.75" x14ac:dyDescent="0.25">
      <c r="A10" s="59" t="s">
        <v>178</v>
      </c>
      <c r="B10" s="59"/>
      <c r="C10" s="91"/>
      <c r="D10" s="91"/>
      <c r="E10" s="91"/>
      <c r="F10" s="91"/>
      <c r="G10" s="91"/>
      <c r="H10" s="92"/>
      <c r="I10" s="92"/>
      <c r="J10" s="91"/>
      <c r="K10" s="87"/>
      <c r="L10" s="87"/>
      <c r="S10" s="87"/>
      <c r="T10" s="87"/>
      <c r="U10" s="87"/>
      <c r="W10" s="91"/>
      <c r="AL10" s="91"/>
      <c r="AN10" s="87"/>
      <c r="AO10" s="87"/>
    </row>
    <row r="11" spans="1:54" s="1" customFormat="1" ht="15.75" x14ac:dyDescent="0.25">
      <c r="A11" s="59" t="s">
        <v>200</v>
      </c>
      <c r="B11" s="59"/>
      <c r="C11" s="91"/>
      <c r="D11" s="91"/>
      <c r="E11" s="91"/>
      <c r="F11" s="91"/>
      <c r="G11" s="91"/>
      <c r="H11" s="92"/>
      <c r="I11" s="92"/>
      <c r="J11" s="91"/>
      <c r="K11" s="87"/>
      <c r="L11" s="87"/>
      <c r="S11" s="87"/>
      <c r="T11" s="87"/>
      <c r="U11" s="87"/>
      <c r="W11" s="91"/>
      <c r="AL11" s="91"/>
      <c r="AN11" s="87"/>
      <c r="AO11" s="87"/>
    </row>
    <row r="12" spans="1:54" s="1" customFormat="1" ht="15.75" x14ac:dyDescent="0.25">
      <c r="A12" s="59" t="s">
        <v>201</v>
      </c>
      <c r="B12" s="59"/>
      <c r="C12" s="91"/>
      <c r="D12" s="91"/>
      <c r="E12" s="91"/>
      <c r="F12" s="91"/>
      <c r="G12" s="91"/>
      <c r="H12" s="92"/>
      <c r="I12" s="92"/>
      <c r="J12" s="91"/>
      <c r="K12" s="87"/>
      <c r="L12" s="87"/>
      <c r="S12" s="87"/>
      <c r="T12" s="87"/>
      <c r="U12" s="87"/>
      <c r="W12" s="91"/>
      <c r="AL12" s="91"/>
      <c r="AN12" s="87"/>
      <c r="AO12" s="87"/>
    </row>
  </sheetData>
  <mergeCells count="23">
    <mergeCell ref="A1:BB4"/>
    <mergeCell ref="A5:A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2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7" sqref="E17"/>
    </sheetView>
  </sheetViews>
  <sheetFormatPr defaultColWidth="10" defaultRowHeight="15" x14ac:dyDescent="0.25"/>
  <cols>
    <col min="1" max="1" width="24.5703125" customWidth="1"/>
    <col min="2" max="2" width="45.28515625" customWidth="1"/>
    <col min="3" max="7" width="25.140625" customWidth="1"/>
    <col min="8" max="9" width="25.140625" style="135" customWidth="1"/>
    <col min="10" max="10" width="26.140625" style="127" customWidth="1"/>
    <col min="11" max="13" width="11.5703125" customWidth="1"/>
    <col min="14" max="15" width="13.5703125" customWidth="1"/>
    <col min="16" max="16" width="13.28515625" style="127" customWidth="1"/>
    <col min="17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style="13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195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133" t="s">
        <v>144</v>
      </c>
      <c r="I7" s="133" t="s">
        <v>145</v>
      </c>
      <c r="J7" s="13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37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14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196</v>
      </c>
      <c r="B8" s="82" t="s">
        <v>135</v>
      </c>
      <c r="C8" s="66">
        <v>9100</v>
      </c>
      <c r="D8" s="66">
        <v>23468</v>
      </c>
      <c r="E8" s="66">
        <v>23064</v>
      </c>
      <c r="F8" s="66">
        <v>15919</v>
      </c>
      <c r="G8" s="66">
        <v>85262</v>
      </c>
      <c r="H8" s="67">
        <f>(F8+E8)/G8</f>
        <v>0.45721423377354509</v>
      </c>
      <c r="I8" s="67">
        <f>F8/G8</f>
        <v>0.18670685651286623</v>
      </c>
      <c r="J8" s="66">
        <v>13711</v>
      </c>
      <c r="K8" s="48">
        <v>44841</v>
      </c>
      <c r="L8" s="48">
        <v>40427</v>
      </c>
      <c r="M8" s="48">
        <v>85268</v>
      </c>
      <c r="N8" s="68">
        <f>K8/M8</f>
        <v>0.52588309799690391</v>
      </c>
      <c r="O8" s="49">
        <f>L8/M8</f>
        <v>0.47411690200309614</v>
      </c>
      <c r="P8" s="69">
        <v>8660</v>
      </c>
      <c r="Q8" s="69">
        <v>21404</v>
      </c>
      <c r="R8" s="69">
        <v>33873</v>
      </c>
      <c r="S8" s="69">
        <v>14575</v>
      </c>
      <c r="T8" s="69">
        <v>6753</v>
      </c>
      <c r="U8" s="69">
        <v>85265</v>
      </c>
      <c r="V8" s="51">
        <v>4609</v>
      </c>
      <c r="W8" s="51">
        <v>10994</v>
      </c>
      <c r="X8" s="51">
        <v>18056</v>
      </c>
      <c r="Y8" s="51">
        <v>7746</v>
      </c>
      <c r="Z8" s="51">
        <v>3434</v>
      </c>
      <c r="AA8" s="51">
        <v>4052</v>
      </c>
      <c r="AB8" s="51">
        <v>10405</v>
      </c>
      <c r="AC8" s="51">
        <v>15817</v>
      </c>
      <c r="AD8" s="51">
        <v>6828</v>
      </c>
      <c r="AE8" s="51">
        <v>3319</v>
      </c>
      <c r="AF8" s="51">
        <v>85260</v>
      </c>
      <c r="AG8" s="70">
        <v>590</v>
      </c>
      <c r="AH8" s="52">
        <v>1216</v>
      </c>
      <c r="AI8" s="70">
        <v>3299</v>
      </c>
      <c r="AJ8" s="70">
        <v>246</v>
      </c>
      <c r="AK8" s="70">
        <v>1661</v>
      </c>
      <c r="AL8" s="70">
        <v>78246</v>
      </c>
      <c r="AM8" s="70">
        <v>85264</v>
      </c>
      <c r="AN8" s="71">
        <v>4882</v>
      </c>
      <c r="AO8" s="71">
        <v>80379</v>
      </c>
      <c r="AP8" s="71">
        <v>85261</v>
      </c>
      <c r="AQ8" s="72">
        <v>24626</v>
      </c>
      <c r="AR8" s="72">
        <v>156348</v>
      </c>
      <c r="AS8" s="73">
        <f>AQ8/AR8</f>
        <v>0.15750761122623891</v>
      </c>
      <c r="AT8" s="74">
        <v>10656</v>
      </c>
      <c r="AU8" s="74">
        <v>157926</v>
      </c>
      <c r="AV8" s="75">
        <f>AT8/AU8</f>
        <v>6.7474640021275789E-2</v>
      </c>
      <c r="AW8" s="76">
        <v>22945</v>
      </c>
      <c r="AX8" s="76">
        <v>155664</v>
      </c>
      <c r="AY8" s="77">
        <f>AW8/AX8</f>
        <v>0.14740081200534486</v>
      </c>
      <c r="AZ8" s="78">
        <v>8977</v>
      </c>
      <c r="BA8" s="78">
        <v>157926</v>
      </c>
      <c r="BB8" s="79">
        <f>AZ8/BA8</f>
        <v>5.684307840380938E-2</v>
      </c>
    </row>
    <row r="9" spans="1:54" s="41" customFormat="1" ht="15.75" x14ac:dyDescent="0.25">
      <c r="A9" s="42" t="s">
        <v>11</v>
      </c>
      <c r="B9" s="43" t="s">
        <v>135</v>
      </c>
      <c r="C9" s="64">
        <f>VLOOKUP(A9,'All Regions'!A7:AP122,3,FALSE)</f>
        <v>327</v>
      </c>
      <c r="D9" s="64">
        <f>VLOOKUP(A9,'All Regions'!A7:AQ122,4,FALSE)</f>
        <v>1084</v>
      </c>
      <c r="E9" s="64">
        <f>VLOOKUP(A9,'All Regions'!A7:AR122,5,FALSE)</f>
        <v>985</v>
      </c>
      <c r="F9" s="64">
        <f>VLOOKUP(A9,'All Regions'!A7:AS122,6,FALSE)</f>
        <v>679</v>
      </c>
      <c r="G9" s="64">
        <f>VLOOKUP(A9,'All Regions'!A7:AT122,7,FALSE)</f>
        <v>3657</v>
      </c>
      <c r="H9" s="65">
        <f>VLOOKUP(A9,'All Regions'!A7:AU122,8,FALSE)</f>
        <v>0.455017774131802</v>
      </c>
      <c r="I9" s="65">
        <f>VLOOKUP(A9,'All Regions'!A7:AV122,9,FALSE)</f>
        <v>0.18567131528575334</v>
      </c>
      <c r="J9" s="64">
        <f>VLOOKUP(A9,'All Regions'!A7:AW122,10,FALSE)</f>
        <v>582</v>
      </c>
      <c r="K9" s="29">
        <f>VLOOKUP(A9,'All Regions'!A7:AX122,11,FALSE)</f>
        <v>2058</v>
      </c>
      <c r="L9" s="29">
        <f>VLOOKUP(A9,'All Regions'!A7:AY122,12,FALSE)</f>
        <v>1600</v>
      </c>
      <c r="M9" s="29">
        <f>VLOOKUP(A9,'All Regions'!A7:AZ122,13,FALSE)</f>
        <v>3658</v>
      </c>
      <c r="N9" s="30">
        <f>VLOOKUP(A9,'All Regions'!A7:BA122,14,FALSE)</f>
        <v>0.5626025150355386</v>
      </c>
      <c r="O9" s="30">
        <f>VLOOKUP(A9,'All Regions'!A7:BB122,15,FALSE)</f>
        <v>0.43739748496446146</v>
      </c>
      <c r="P9" s="138">
        <f>VLOOKUP(A9,'All Regions'!A7:BC122,16,FALSE)</f>
        <v>388</v>
      </c>
      <c r="Q9" s="138">
        <f>VLOOKUP(A9,'All Regions'!A7:BD122,17,FALSE)</f>
        <v>818</v>
      </c>
      <c r="R9" s="138">
        <f>VLOOKUP(A9,'All Regions'!A7:BE122,18,FALSE)</f>
        <v>1450</v>
      </c>
      <c r="S9" s="138">
        <f>VLOOKUP(A9,'All Regions'!A7:BF122,19,FALSE)</f>
        <v>667</v>
      </c>
      <c r="T9" s="138">
        <f>VLOOKUP(A9,'All Regions'!A7:BG122,20,FALSE)</f>
        <v>332</v>
      </c>
      <c r="U9" s="138">
        <f>VLOOKUP(A9,'All Regions'!A7:BH122,21,FALSE)</f>
        <v>3655</v>
      </c>
      <c r="V9" s="141">
        <f>VLOOKUP(A9,'All Regions'!A7:BI122,22,FALSE)</f>
        <v>202</v>
      </c>
      <c r="W9" s="141">
        <f>VLOOKUP(A9,'All Regions'!A7:BJ122,23,FALSE)</f>
        <v>437</v>
      </c>
      <c r="X9" s="141">
        <f>VLOOKUP(A9,'All Regions'!A7:BK122,24,FALSE)</f>
        <v>840</v>
      </c>
      <c r="Y9" s="141">
        <f>VLOOKUP(A9,'All Regions'!A7:BL122,25,FALSE)</f>
        <v>398</v>
      </c>
      <c r="Z9" s="141">
        <f>VLOOKUP(A9,'All Regions'!A7:BM122,26,FALSE)</f>
        <v>182</v>
      </c>
      <c r="AA9" s="141">
        <f>VLOOKUP(A9,'All Regions'!A7:BN122,27,FALSE)</f>
        <v>186</v>
      </c>
      <c r="AB9" s="141">
        <f>VLOOKUP(A9,'All Regions'!A7:BO122,28,FALSE)</f>
        <v>381</v>
      </c>
      <c r="AC9" s="141">
        <f>VLOOKUP(A9,'All Regions'!A7:BP122,29,FALSE)</f>
        <v>611</v>
      </c>
      <c r="AD9" s="141">
        <f>VLOOKUP(A9,'All Regions'!A7:BQ122,30,FALSE)</f>
        <v>270</v>
      </c>
      <c r="AE9" s="141">
        <f>VLOOKUP(A9,'All Regions'!A7:BR122,31,FALSE)</f>
        <v>151</v>
      </c>
      <c r="AF9" s="141">
        <f>VLOOKUP(A9,'All Regions'!A7:BS122,32,FALSE)</f>
        <v>3658</v>
      </c>
      <c r="AG9" s="33">
        <f>VLOOKUP(A9,'All Regions'!A7:BT122,33,FALSE)</f>
        <v>30</v>
      </c>
      <c r="AH9" s="33">
        <f>VLOOKUP(A9,'All Regions'!A7:BU122,34,FALSE)</f>
        <v>22</v>
      </c>
      <c r="AI9" s="33">
        <f>VLOOKUP(A9,'All Regions'!A7:BV122,35,FALSE)</f>
        <v>76</v>
      </c>
      <c r="AJ9" s="33">
        <f>VLOOKUP(A9,'All Regions'!A7:BW122,36,FALSE)</f>
        <v>4</v>
      </c>
      <c r="AK9" s="33">
        <f>VLOOKUP(A9,'All Regions'!A7:BX122,37,FALSE)</f>
        <v>51</v>
      </c>
      <c r="AL9" s="33">
        <f>VLOOKUP(A9,'All Regions'!A7:BY122,38,FALSE)</f>
        <v>3474</v>
      </c>
      <c r="AM9" s="33">
        <f>VLOOKUP(A9,'All Regions'!A7:BZ122,39,FALSE)</f>
        <v>3657</v>
      </c>
      <c r="AN9" s="34">
        <f>VLOOKUP(A9,'All Regions'!A7:CA122,40,FALSE)</f>
        <v>110</v>
      </c>
      <c r="AO9" s="34">
        <f>VLOOKUP(A9,'All Regions'!A7:CB122,41,FALSE)</f>
        <v>3546</v>
      </c>
      <c r="AP9" s="34">
        <f>VLOOKUP(A9,'All Regions'!A7:CC122,42,FALSE)</f>
        <v>3656</v>
      </c>
      <c r="AQ9" s="27">
        <v>1447</v>
      </c>
      <c r="AR9" s="27">
        <v>9097</v>
      </c>
      <c r="AS9" s="28">
        <v>0.15906342750357261</v>
      </c>
      <c r="AT9" s="35">
        <f>VLOOKUP(A9,'All Regions'!A7:CG122,46,FALSE)</f>
        <v>535</v>
      </c>
      <c r="AU9" s="35">
        <f>VLOOKUP(A9,'All Regions'!A7:CH122,47,FALSE)</f>
        <v>9250</v>
      </c>
      <c r="AV9" s="36">
        <f>VLOOKUP(A9,'All Regions'!A7:CI122,48,FALSE)</f>
        <v>5.7837837837837837E-2</v>
      </c>
      <c r="AW9" s="37">
        <v>1561</v>
      </c>
      <c r="AX9" s="37">
        <v>9099</v>
      </c>
      <c r="AY9" s="38">
        <v>0.17155731399054841</v>
      </c>
      <c r="AZ9" s="39">
        <v>269</v>
      </c>
      <c r="BA9" s="39">
        <v>9250</v>
      </c>
      <c r="BB9" s="40">
        <v>2.9081081081081081E-2</v>
      </c>
    </row>
    <row r="10" spans="1:54" s="41" customFormat="1" ht="15.75" x14ac:dyDescent="0.25">
      <c r="A10" s="42" t="s">
        <v>12</v>
      </c>
      <c r="B10" s="43" t="s">
        <v>135</v>
      </c>
      <c r="C10" s="64">
        <f>VLOOKUP(A10,'All Regions'!A8:AP123,3,FALSE)</f>
        <v>384</v>
      </c>
      <c r="D10" s="64">
        <f>VLOOKUP(A10,'All Regions'!A8:AQ123,4,FALSE)</f>
        <v>1036</v>
      </c>
      <c r="E10" s="64">
        <f>VLOOKUP(A10,'All Regions'!A8:AR123,5,FALSE)</f>
        <v>1012</v>
      </c>
      <c r="F10" s="64">
        <f>VLOOKUP(A10,'All Regions'!A8:AS123,6,FALSE)</f>
        <v>605</v>
      </c>
      <c r="G10" s="64">
        <f>VLOOKUP(A10,'All Regions'!A8:AT123,7,FALSE)</f>
        <v>3635</v>
      </c>
      <c r="H10" s="65">
        <f>VLOOKUP(A10,'All Regions'!A8:AU123,8,FALSE)</f>
        <v>0.44484181568088033</v>
      </c>
      <c r="I10" s="65">
        <f>VLOOKUP(A10,'All Regions'!A8:AV123,9,FALSE)</f>
        <v>0.16643741403026135</v>
      </c>
      <c r="J10" s="64">
        <f>VLOOKUP(A10,'All Regions'!A8:AW123,10,FALSE)</f>
        <v>598</v>
      </c>
      <c r="K10" s="29">
        <f>VLOOKUP(A10,'All Regions'!A8:AX123,11,FALSE)</f>
        <v>2152</v>
      </c>
      <c r="L10" s="29">
        <f>VLOOKUP(A10,'All Regions'!A8:AY123,12,FALSE)</f>
        <v>1483</v>
      </c>
      <c r="M10" s="29">
        <f>VLOOKUP(A10,'All Regions'!A8:AZ123,13,FALSE)</f>
        <v>3635</v>
      </c>
      <c r="N10" s="30">
        <f>VLOOKUP(A10,'All Regions'!A8:BA123,14,FALSE)</f>
        <v>0.59202200825309492</v>
      </c>
      <c r="O10" s="30">
        <f>VLOOKUP(A10,'All Regions'!A8:BB123,15,FALSE)</f>
        <v>0.40797799174690508</v>
      </c>
      <c r="P10" s="138">
        <f>VLOOKUP(A10,'All Regions'!A8:BC123,16,FALSE)</f>
        <v>405</v>
      </c>
      <c r="Q10" s="138">
        <f>VLOOKUP(A10,'All Regions'!A8:BD123,17,FALSE)</f>
        <v>832</v>
      </c>
      <c r="R10" s="138">
        <f>VLOOKUP(A10,'All Regions'!A8:BE123,18,FALSE)</f>
        <v>1376</v>
      </c>
      <c r="S10" s="138">
        <f>VLOOKUP(A10,'All Regions'!A8:BF123,19,FALSE)</f>
        <v>664</v>
      </c>
      <c r="T10" s="138">
        <f>VLOOKUP(A10,'All Regions'!A8:BG123,20,FALSE)</f>
        <v>358</v>
      </c>
      <c r="U10" s="138">
        <f>VLOOKUP(A10,'All Regions'!A8:BH123,21,FALSE)</f>
        <v>3635</v>
      </c>
      <c r="V10" s="141">
        <f>VLOOKUP(A10,'All Regions'!A8:BI123,22,FALSE)</f>
        <v>232</v>
      </c>
      <c r="W10" s="141">
        <f>VLOOKUP(A10,'All Regions'!A8:BJ123,23,FALSE)</f>
        <v>476</v>
      </c>
      <c r="X10" s="141">
        <f>VLOOKUP(A10,'All Regions'!A8:BK123,24,FALSE)</f>
        <v>831</v>
      </c>
      <c r="Y10" s="141">
        <f>VLOOKUP(A10,'All Regions'!A8:BL123,25,FALSE)</f>
        <v>402</v>
      </c>
      <c r="Z10" s="141">
        <f>VLOOKUP(A10,'All Regions'!A8:BM123,26,FALSE)</f>
        <v>210</v>
      </c>
      <c r="AA10" s="141">
        <f>VLOOKUP(A10,'All Regions'!A8:BN123,27,FALSE)</f>
        <v>174</v>
      </c>
      <c r="AB10" s="141">
        <f>VLOOKUP(A10,'All Regions'!A8:BO123,28,FALSE)</f>
        <v>355</v>
      </c>
      <c r="AC10" s="141">
        <f>VLOOKUP(A10,'All Regions'!A8:BP123,29,FALSE)</f>
        <v>545</v>
      </c>
      <c r="AD10" s="141">
        <f>VLOOKUP(A10,'All Regions'!A8:BQ123,30,FALSE)</f>
        <v>261</v>
      </c>
      <c r="AE10" s="141">
        <f>VLOOKUP(A10,'All Regions'!A8:BR123,31,FALSE)</f>
        <v>148</v>
      </c>
      <c r="AF10" s="141">
        <f>VLOOKUP(A10,'All Regions'!A8:BS123,32,FALSE)</f>
        <v>3634</v>
      </c>
      <c r="AG10" s="33">
        <f>VLOOKUP(A10,'All Regions'!A8:BT123,33,FALSE)</f>
        <v>18</v>
      </c>
      <c r="AH10" s="33">
        <f>VLOOKUP(A10,'All Regions'!A8:BU123,34,FALSE)</f>
        <v>32</v>
      </c>
      <c r="AI10" s="33">
        <f>VLOOKUP(A10,'All Regions'!A8:BV123,35,FALSE)</f>
        <v>75</v>
      </c>
      <c r="AJ10" s="33">
        <f>VLOOKUP(A10,'All Regions'!A8:BW123,36,FALSE)</f>
        <v>5</v>
      </c>
      <c r="AK10" s="33">
        <f>VLOOKUP(A10,'All Regions'!A8:BX123,37,FALSE)</f>
        <v>56</v>
      </c>
      <c r="AL10" s="33">
        <f>VLOOKUP(A10,'All Regions'!A8:BY123,38,FALSE)</f>
        <v>3449</v>
      </c>
      <c r="AM10" s="33">
        <f>VLOOKUP(A10,'All Regions'!A8:BZ123,39,FALSE)</f>
        <v>3635</v>
      </c>
      <c r="AN10" s="34">
        <f>VLOOKUP(A10,'All Regions'!A8:CA123,40,FALSE)</f>
        <v>134</v>
      </c>
      <c r="AO10" s="34">
        <f>VLOOKUP(A10,'All Regions'!A8:CB123,41,FALSE)</f>
        <v>3500</v>
      </c>
      <c r="AP10" s="34">
        <f>VLOOKUP(A10,'All Regions'!A8:CC123,42,FALSE)</f>
        <v>3634</v>
      </c>
      <c r="AQ10" s="27">
        <v>2078</v>
      </c>
      <c r="AR10" s="27">
        <v>10150</v>
      </c>
      <c r="AS10" s="28">
        <v>0.20472906403940885</v>
      </c>
      <c r="AT10" s="35">
        <f>VLOOKUP(A10,'All Regions'!A8:CG123,46,FALSE)</f>
        <v>753</v>
      </c>
      <c r="AU10" s="35">
        <f>VLOOKUP(A10,'All Regions'!A8:CH123,47,FALSE)</f>
        <v>10182</v>
      </c>
      <c r="AV10" s="36">
        <f>VLOOKUP(A10,'All Regions'!A8:CI123,48,FALSE)</f>
        <v>7.3954036535061871E-2</v>
      </c>
      <c r="AW10" s="37">
        <v>1734</v>
      </c>
      <c r="AX10" s="37">
        <v>10161</v>
      </c>
      <c r="AY10" s="38">
        <v>0.1706524948331857</v>
      </c>
      <c r="AZ10" s="39">
        <v>228</v>
      </c>
      <c r="BA10" s="39">
        <v>10182</v>
      </c>
      <c r="BB10" s="40">
        <v>2.2392457277548614E-2</v>
      </c>
    </row>
    <row r="11" spans="1:54" s="41" customFormat="1" ht="15.75" x14ac:dyDescent="0.25">
      <c r="A11" s="42" t="s">
        <v>21</v>
      </c>
      <c r="B11" s="43" t="s">
        <v>135</v>
      </c>
      <c r="C11" s="64">
        <f>VLOOKUP(A11,'All Regions'!A9:AP124,3,FALSE)</f>
        <v>243</v>
      </c>
      <c r="D11" s="64">
        <f>VLOOKUP(A11,'All Regions'!A9:AQ124,4,FALSE)</f>
        <v>728</v>
      </c>
      <c r="E11" s="64">
        <f>VLOOKUP(A11,'All Regions'!A9:AR124,5,FALSE)</f>
        <v>691</v>
      </c>
      <c r="F11" s="64">
        <f>VLOOKUP(A11,'All Regions'!A9:AS124,6,FALSE)</f>
        <v>527</v>
      </c>
      <c r="G11" s="64">
        <f>VLOOKUP(A11,'All Regions'!A9:AT124,7,FALSE)</f>
        <v>2568</v>
      </c>
      <c r="H11" s="65">
        <f>VLOOKUP(A11,'All Regions'!A9:AU124,8,FALSE)</f>
        <v>0.47429906542056077</v>
      </c>
      <c r="I11" s="65">
        <f>VLOOKUP(A11,'All Regions'!A9:AV124,9,FALSE)</f>
        <v>0.20521806853582555</v>
      </c>
      <c r="J11" s="64">
        <f>VLOOKUP(A11,'All Regions'!A9:AW124,10,FALSE)</f>
        <v>379</v>
      </c>
      <c r="K11" s="29">
        <f>VLOOKUP(A11,'All Regions'!A9:AX124,11,FALSE)</f>
        <v>1405</v>
      </c>
      <c r="L11" s="29">
        <f>VLOOKUP(A11,'All Regions'!A9:AY124,12,FALSE)</f>
        <v>1164</v>
      </c>
      <c r="M11" s="29">
        <f>VLOOKUP(A11,'All Regions'!A9:AZ124,13,FALSE)</f>
        <v>2569</v>
      </c>
      <c r="N11" s="30">
        <f>VLOOKUP(A11,'All Regions'!A9:BA124,14,FALSE)</f>
        <v>0.5469054106656287</v>
      </c>
      <c r="O11" s="30">
        <f>VLOOKUP(A11,'All Regions'!A9:BB124,15,FALSE)</f>
        <v>0.45309458933437136</v>
      </c>
      <c r="P11" s="138">
        <f>VLOOKUP(A11,'All Regions'!A9:BC124,16,FALSE)</f>
        <v>245</v>
      </c>
      <c r="Q11" s="138">
        <f>VLOOKUP(A11,'All Regions'!A9:BD124,17,FALSE)</f>
        <v>621</v>
      </c>
      <c r="R11" s="138">
        <f>VLOOKUP(A11,'All Regions'!A9:BE124,18,FALSE)</f>
        <v>1031</v>
      </c>
      <c r="S11" s="138">
        <f>VLOOKUP(A11,'All Regions'!A9:BF124,19,FALSE)</f>
        <v>416</v>
      </c>
      <c r="T11" s="138">
        <f>VLOOKUP(A11,'All Regions'!A9:BG124,20,FALSE)</f>
        <v>255</v>
      </c>
      <c r="U11" s="138">
        <f>VLOOKUP(A11,'All Regions'!A9:BH124,21,FALSE)</f>
        <v>2568</v>
      </c>
      <c r="V11" s="141">
        <f>VLOOKUP(A11,'All Regions'!A9:BI124,22,FALSE)</f>
        <v>141</v>
      </c>
      <c r="W11" s="141">
        <f>VLOOKUP(A11,'All Regions'!A9:BJ124,23,FALSE)</f>
        <v>335</v>
      </c>
      <c r="X11" s="141">
        <f>VLOOKUP(A11,'All Regions'!A9:BK124,24,FALSE)</f>
        <v>568</v>
      </c>
      <c r="Y11" s="141">
        <f>VLOOKUP(A11,'All Regions'!A9:BL124,25,FALSE)</f>
        <v>238</v>
      </c>
      <c r="Z11" s="141">
        <f>VLOOKUP(A11,'All Regions'!A9:BM124,26,FALSE)</f>
        <v>121</v>
      </c>
      <c r="AA11" s="141">
        <f>VLOOKUP(A11,'All Regions'!A9:BN124,27,FALSE)</f>
        <v>104</v>
      </c>
      <c r="AB11" s="141">
        <f>VLOOKUP(A11,'All Regions'!A9:BO124,28,FALSE)</f>
        <v>285</v>
      </c>
      <c r="AC11" s="141">
        <f>VLOOKUP(A11,'All Regions'!A9:BP124,29,FALSE)</f>
        <v>462</v>
      </c>
      <c r="AD11" s="141">
        <f>VLOOKUP(A11,'All Regions'!A9:BQ124,30,FALSE)</f>
        <v>178</v>
      </c>
      <c r="AE11" s="141">
        <f>VLOOKUP(A11,'All Regions'!A9:BR124,31,FALSE)</f>
        <v>134</v>
      </c>
      <c r="AF11" s="141">
        <f>VLOOKUP(A11,'All Regions'!A9:BS124,32,FALSE)</f>
        <v>2566</v>
      </c>
      <c r="AG11" s="33">
        <f>VLOOKUP(A11,'All Regions'!A9:BT124,33,FALSE)</f>
        <v>8</v>
      </c>
      <c r="AH11" s="33">
        <f>VLOOKUP(A11,'All Regions'!A9:BU124,34,FALSE)</f>
        <v>24</v>
      </c>
      <c r="AI11" s="33">
        <f>VLOOKUP(A11,'All Regions'!A9:BV124,35,FALSE)</f>
        <v>73</v>
      </c>
      <c r="AJ11" s="33">
        <f>VLOOKUP(A11,'All Regions'!A9:BW124,36,FALSE)</f>
        <v>0</v>
      </c>
      <c r="AK11" s="33">
        <f>VLOOKUP(A11,'All Regions'!A9:BX124,37,FALSE)</f>
        <v>42</v>
      </c>
      <c r="AL11" s="33">
        <f>VLOOKUP(A11,'All Regions'!A9:BY124,38,FALSE)</f>
        <v>2418</v>
      </c>
      <c r="AM11" s="33">
        <f>VLOOKUP(A11,'All Regions'!A9:BZ124,39,FALSE)</f>
        <v>2568</v>
      </c>
      <c r="AN11" s="34">
        <f>VLOOKUP(A11,'All Regions'!A9:CA124,40,FALSE)</f>
        <v>90</v>
      </c>
      <c r="AO11" s="34">
        <f>VLOOKUP(A11,'All Regions'!A9:CB124,41,FALSE)</f>
        <v>2478</v>
      </c>
      <c r="AP11" s="34">
        <f>VLOOKUP(A11,'All Regions'!A9:CC124,42,FALSE)</f>
        <v>2568</v>
      </c>
      <c r="AQ11" s="27">
        <v>578</v>
      </c>
      <c r="AR11" s="27">
        <v>4734</v>
      </c>
      <c r="AS11" s="28">
        <v>0.12209547950992818</v>
      </c>
      <c r="AT11" s="35">
        <f>VLOOKUP(A11,'All Regions'!A9:CG124,46,FALSE)</f>
        <v>185</v>
      </c>
      <c r="AU11" s="35">
        <f>VLOOKUP(A11,'All Regions'!A9:CH124,47,FALSE)</f>
        <v>4756</v>
      </c>
      <c r="AV11" s="36">
        <f>VLOOKUP(A11,'All Regions'!A9:CI124,48,FALSE)</f>
        <v>3.8898233809924306E-2</v>
      </c>
      <c r="AW11" s="37">
        <v>354</v>
      </c>
      <c r="AX11" s="37">
        <v>4734</v>
      </c>
      <c r="AY11" s="38">
        <v>7.477820025348543E-2</v>
      </c>
      <c r="AZ11" s="39">
        <v>75</v>
      </c>
      <c r="BA11" s="39">
        <v>4756</v>
      </c>
      <c r="BB11" s="40">
        <v>1.5769554247266612E-2</v>
      </c>
    </row>
    <row r="12" spans="1:54" s="41" customFormat="1" ht="15.75" x14ac:dyDescent="0.25">
      <c r="A12" s="42" t="s">
        <v>24</v>
      </c>
      <c r="B12" s="43" t="s">
        <v>135</v>
      </c>
      <c r="C12" s="64">
        <f>VLOOKUP(A12,'All Regions'!A10:AP125,3,FALSE)</f>
        <v>318</v>
      </c>
      <c r="D12" s="64">
        <f>VLOOKUP(A12,'All Regions'!A10:AQ125,4,FALSE)</f>
        <v>922</v>
      </c>
      <c r="E12" s="64">
        <f>VLOOKUP(A12,'All Regions'!A10:AR125,5,FALSE)</f>
        <v>862</v>
      </c>
      <c r="F12" s="64">
        <f>VLOOKUP(A12,'All Regions'!A10:AS125,6,FALSE)</f>
        <v>534</v>
      </c>
      <c r="G12" s="64">
        <f>VLOOKUP(A12,'All Regions'!A10:AT125,7,FALSE)</f>
        <v>3110</v>
      </c>
      <c r="H12" s="65">
        <f>VLOOKUP(A12,'All Regions'!A10:AU125,8,FALSE)</f>
        <v>0.44887459807073954</v>
      </c>
      <c r="I12" s="65">
        <f>VLOOKUP(A12,'All Regions'!A10:AV125,9,FALSE)</f>
        <v>0.17170418006430868</v>
      </c>
      <c r="J12" s="64">
        <f>VLOOKUP(A12,'All Regions'!A10:AW125,10,FALSE)</f>
        <v>474</v>
      </c>
      <c r="K12" s="29">
        <f>VLOOKUP(A12,'All Regions'!A10:AX125,11,FALSE)</f>
        <v>1752</v>
      </c>
      <c r="L12" s="29">
        <f>VLOOKUP(A12,'All Regions'!A10:AY125,12,FALSE)</f>
        <v>1358</v>
      </c>
      <c r="M12" s="29">
        <f>VLOOKUP(A12,'All Regions'!A10:AZ125,13,FALSE)</f>
        <v>3110</v>
      </c>
      <c r="N12" s="30">
        <f>VLOOKUP(A12,'All Regions'!A10:BA125,14,FALSE)</f>
        <v>0.56334405144694533</v>
      </c>
      <c r="O12" s="30">
        <f>VLOOKUP(A12,'All Regions'!A10:BB125,15,FALSE)</f>
        <v>0.43665594855305467</v>
      </c>
      <c r="P12" s="138">
        <f>VLOOKUP(A12,'All Regions'!A10:BC125,16,FALSE)</f>
        <v>319</v>
      </c>
      <c r="Q12" s="138">
        <f>VLOOKUP(A12,'All Regions'!A10:BD125,17,FALSE)</f>
        <v>714</v>
      </c>
      <c r="R12" s="138">
        <f>VLOOKUP(A12,'All Regions'!A10:BE125,18,FALSE)</f>
        <v>1254</v>
      </c>
      <c r="S12" s="138">
        <f>VLOOKUP(A12,'All Regions'!A10:BF125,19,FALSE)</f>
        <v>573</v>
      </c>
      <c r="T12" s="138">
        <f>VLOOKUP(A12,'All Regions'!A10:BG125,20,FALSE)</f>
        <v>248</v>
      </c>
      <c r="U12" s="138">
        <f>VLOOKUP(A12,'All Regions'!A10:BH125,21,FALSE)</f>
        <v>3108</v>
      </c>
      <c r="V12" s="141">
        <f>VLOOKUP(A12,'All Regions'!A10:BI125,22,FALSE)</f>
        <v>177</v>
      </c>
      <c r="W12" s="141">
        <f>VLOOKUP(A12,'All Regions'!A10:BJ125,23,FALSE)</f>
        <v>388</v>
      </c>
      <c r="X12" s="141">
        <f>VLOOKUP(A12,'All Regions'!A10:BK125,24,FALSE)</f>
        <v>731</v>
      </c>
      <c r="Y12" s="141">
        <f>VLOOKUP(A12,'All Regions'!A10:BL125,25,FALSE)</f>
        <v>322</v>
      </c>
      <c r="Z12" s="141">
        <f>VLOOKUP(A12,'All Regions'!A10:BM125,26,FALSE)</f>
        <v>133</v>
      </c>
      <c r="AA12" s="141">
        <f>VLOOKUP(A12,'All Regions'!A10:BN125,27,FALSE)</f>
        <v>142</v>
      </c>
      <c r="AB12" s="141">
        <f>VLOOKUP(A12,'All Regions'!A10:BO125,28,FALSE)</f>
        <v>327</v>
      </c>
      <c r="AC12" s="141">
        <f>VLOOKUP(A12,'All Regions'!A10:BP125,29,FALSE)</f>
        <v>523</v>
      </c>
      <c r="AD12" s="141">
        <f>VLOOKUP(A12,'All Regions'!A10:BQ125,30,FALSE)</f>
        <v>250</v>
      </c>
      <c r="AE12" s="141">
        <f>VLOOKUP(A12,'All Regions'!A10:BR125,31,FALSE)</f>
        <v>115</v>
      </c>
      <c r="AF12" s="141">
        <f>VLOOKUP(A12,'All Regions'!A10:BS125,32,FALSE)</f>
        <v>3108</v>
      </c>
      <c r="AG12" s="33">
        <f>VLOOKUP(A12,'All Regions'!A10:BT125,33,FALSE)</f>
        <v>20</v>
      </c>
      <c r="AH12" s="33">
        <f>VLOOKUP(A12,'All Regions'!A10:BU125,34,FALSE)</f>
        <v>30</v>
      </c>
      <c r="AI12" s="33">
        <f>VLOOKUP(A12,'All Regions'!A10:BV125,35,FALSE)</f>
        <v>44</v>
      </c>
      <c r="AJ12" s="33">
        <f>VLOOKUP(A12,'All Regions'!A10:BW125,36,FALSE)</f>
        <v>0</v>
      </c>
      <c r="AK12" s="33">
        <f>VLOOKUP(A12,'All Regions'!A10:BX125,37,FALSE)</f>
        <v>60</v>
      </c>
      <c r="AL12" s="33">
        <f>VLOOKUP(A12,'All Regions'!A10:BY125,38,FALSE)</f>
        <v>2954</v>
      </c>
      <c r="AM12" s="33">
        <f>VLOOKUP(A12,'All Regions'!A10:BZ125,39,FALSE)</f>
        <v>3109</v>
      </c>
      <c r="AN12" s="34">
        <f>VLOOKUP(A12,'All Regions'!A10:CA125,40,FALSE)</f>
        <v>77</v>
      </c>
      <c r="AO12" s="34">
        <f>VLOOKUP(A12,'All Regions'!A10:CB125,41,FALSE)</f>
        <v>3032</v>
      </c>
      <c r="AP12" s="34">
        <f>VLOOKUP(A12,'All Regions'!A10:CC125,42,FALSE)</f>
        <v>3109</v>
      </c>
      <c r="AQ12" s="27">
        <v>1729</v>
      </c>
      <c r="AR12" s="27">
        <v>7411</v>
      </c>
      <c r="AS12" s="28">
        <v>0.23330184860342734</v>
      </c>
      <c r="AT12" s="35">
        <f>VLOOKUP(A12,'All Regions'!A10:CG125,46,FALSE)</f>
        <v>426</v>
      </c>
      <c r="AU12" s="35">
        <f>VLOOKUP(A12,'All Regions'!A10:CH125,47,FALSE)</f>
        <v>7501</v>
      </c>
      <c r="AV12" s="36">
        <f>VLOOKUP(A12,'All Regions'!A10:CI125,48,FALSE)</f>
        <v>5.6792427676309827E-2</v>
      </c>
      <c r="AW12" s="37">
        <v>1468</v>
      </c>
      <c r="AX12" s="37">
        <v>7419</v>
      </c>
      <c r="AY12" s="38">
        <v>0.19787033292896616</v>
      </c>
      <c r="AZ12" s="39">
        <v>154</v>
      </c>
      <c r="BA12" s="39">
        <v>7501</v>
      </c>
      <c r="BB12" s="40">
        <v>2.0530595920543928E-2</v>
      </c>
    </row>
    <row r="13" spans="1:54" s="41" customFormat="1" ht="15.75" x14ac:dyDescent="0.25">
      <c r="A13" s="42" t="s">
        <v>25</v>
      </c>
      <c r="B13" s="43" t="s">
        <v>135</v>
      </c>
      <c r="C13" s="64">
        <f>VLOOKUP(A13,'All Regions'!A11:AP126,3,FALSE)</f>
        <v>150</v>
      </c>
      <c r="D13" s="64">
        <f>VLOOKUP(A13,'All Regions'!A11:AQ126,4,FALSE)</f>
        <v>495</v>
      </c>
      <c r="E13" s="64">
        <f>VLOOKUP(A13,'All Regions'!A11:AR126,5,FALSE)</f>
        <v>447</v>
      </c>
      <c r="F13" s="64">
        <f>VLOOKUP(A13,'All Regions'!A11:AS126,6,FALSE)</f>
        <v>324</v>
      </c>
      <c r="G13" s="64">
        <f>VLOOKUP(A13,'All Regions'!A11:AT126,7,FALSE)</f>
        <v>1662</v>
      </c>
      <c r="H13" s="65">
        <f>VLOOKUP(A13,'All Regions'!A11:AU126,8,FALSE)</f>
        <v>0.46389891696750901</v>
      </c>
      <c r="I13" s="65">
        <f>VLOOKUP(A13,'All Regions'!A11:AV126,9,FALSE)</f>
        <v>0.19494584837545126</v>
      </c>
      <c r="J13" s="64">
        <f>VLOOKUP(A13,'All Regions'!A11:AW126,10,FALSE)</f>
        <v>246</v>
      </c>
      <c r="K13" s="29">
        <f>VLOOKUP(A13,'All Regions'!A11:AX126,11,FALSE)</f>
        <v>814</v>
      </c>
      <c r="L13" s="29">
        <f>VLOOKUP(A13,'All Regions'!A11:AY126,12,FALSE)</f>
        <v>848</v>
      </c>
      <c r="M13" s="29">
        <f>VLOOKUP(A13,'All Regions'!A11:AZ126,13,FALSE)</f>
        <v>1662</v>
      </c>
      <c r="N13" s="30">
        <f>VLOOKUP(A13,'All Regions'!A11:BA126,14,FALSE)</f>
        <v>0.48977135980746089</v>
      </c>
      <c r="O13" s="30">
        <f>VLOOKUP(A13,'All Regions'!A11:BB126,15,FALSE)</f>
        <v>0.51022864019253911</v>
      </c>
      <c r="P13" s="138">
        <f>VLOOKUP(A13,'All Regions'!A11:BC126,16,FALSE)</f>
        <v>163</v>
      </c>
      <c r="Q13" s="138">
        <f>VLOOKUP(A13,'All Regions'!A11:BD126,17,FALSE)</f>
        <v>392</v>
      </c>
      <c r="R13" s="138">
        <f>VLOOKUP(A13,'All Regions'!A11:BE126,18,FALSE)</f>
        <v>633</v>
      </c>
      <c r="S13" s="138">
        <f>VLOOKUP(A13,'All Regions'!A11:BF126,19,FALSE)</f>
        <v>288</v>
      </c>
      <c r="T13" s="138">
        <f>VLOOKUP(A13,'All Regions'!A11:BG126,20,FALSE)</f>
        <v>190</v>
      </c>
      <c r="U13" s="138">
        <f>VLOOKUP(A13,'All Regions'!A11:BH126,21,FALSE)</f>
        <v>1666</v>
      </c>
      <c r="V13" s="141">
        <f>VLOOKUP(A13,'All Regions'!A11:BI126,22,FALSE)</f>
        <v>87</v>
      </c>
      <c r="W13" s="141">
        <f>VLOOKUP(A13,'All Regions'!A11:BJ126,23,FALSE)</f>
        <v>182</v>
      </c>
      <c r="X13" s="141">
        <f>VLOOKUP(A13,'All Regions'!A11:BK126,24,FALSE)</f>
        <v>295</v>
      </c>
      <c r="Y13" s="141">
        <f>VLOOKUP(A13,'All Regions'!A11:BL126,25,FALSE)</f>
        <v>139</v>
      </c>
      <c r="Z13" s="141">
        <f>VLOOKUP(A13,'All Regions'!A11:BM126,26,FALSE)</f>
        <v>112</v>
      </c>
      <c r="AA13" s="141">
        <f>VLOOKUP(A13,'All Regions'!A11:BN126,27,FALSE)</f>
        <v>76</v>
      </c>
      <c r="AB13" s="141">
        <f>VLOOKUP(A13,'All Regions'!A11:BO126,28,FALSE)</f>
        <v>209</v>
      </c>
      <c r="AC13" s="141">
        <f>VLOOKUP(A13,'All Regions'!A11:BP126,29,FALSE)</f>
        <v>338</v>
      </c>
      <c r="AD13" s="141">
        <f>VLOOKUP(A13,'All Regions'!A11:BQ126,30,FALSE)</f>
        <v>148</v>
      </c>
      <c r="AE13" s="141">
        <f>VLOOKUP(A13,'All Regions'!A11:BR126,31,FALSE)</f>
        <v>77</v>
      </c>
      <c r="AF13" s="141">
        <f>VLOOKUP(A13,'All Regions'!A11:BS126,32,FALSE)</f>
        <v>1663</v>
      </c>
      <c r="AG13" s="33">
        <f>VLOOKUP(A13,'All Regions'!A11:BT126,33,FALSE)</f>
        <v>6</v>
      </c>
      <c r="AH13" s="33">
        <f>VLOOKUP(A13,'All Regions'!A11:BU126,34,FALSE)</f>
        <v>8</v>
      </c>
      <c r="AI13" s="33">
        <f>VLOOKUP(A13,'All Regions'!A11:BV126,35,FALSE)</f>
        <v>54</v>
      </c>
      <c r="AJ13" s="33">
        <f>VLOOKUP(A13,'All Regions'!A11:BW126,36,FALSE)</f>
        <v>0</v>
      </c>
      <c r="AK13" s="33">
        <f>VLOOKUP(A13,'All Regions'!A11:BX126,37,FALSE)</f>
        <v>14</v>
      </c>
      <c r="AL13" s="33">
        <f>VLOOKUP(A13,'All Regions'!A11:BY126,38,FALSE)</f>
        <v>1580</v>
      </c>
      <c r="AM13" s="33">
        <f>VLOOKUP(A13,'All Regions'!A11:BZ126,39,FALSE)</f>
        <v>1662</v>
      </c>
      <c r="AN13" s="34">
        <f>VLOOKUP(A13,'All Regions'!A11:CA126,40,FALSE)</f>
        <v>38</v>
      </c>
      <c r="AO13" s="34">
        <f>VLOOKUP(A13,'All Regions'!A11:CB126,41,FALSE)</f>
        <v>1624</v>
      </c>
      <c r="AP13" s="34">
        <f>VLOOKUP(A13,'All Regions'!A11:CC126,42,FALSE)</f>
        <v>1662</v>
      </c>
      <c r="AQ13" s="27">
        <v>568</v>
      </c>
      <c r="AR13" s="27">
        <v>3776</v>
      </c>
      <c r="AS13" s="28">
        <v>0.15042372881355931</v>
      </c>
      <c r="AT13" s="35">
        <f>VLOOKUP(A13,'All Regions'!A11:CG126,46,FALSE)</f>
        <v>185</v>
      </c>
      <c r="AU13" s="35">
        <f>VLOOKUP(A13,'All Regions'!A11:CH126,47,FALSE)</f>
        <v>3898</v>
      </c>
      <c r="AV13" s="36">
        <f>VLOOKUP(A13,'All Regions'!A11:CI126,48,FALSE)</f>
        <v>4.7460236018471012E-2</v>
      </c>
      <c r="AW13" s="37">
        <v>407</v>
      </c>
      <c r="AX13" s="37">
        <v>3776</v>
      </c>
      <c r="AY13" s="38">
        <v>0.10778601694915255</v>
      </c>
      <c r="AZ13" s="39">
        <v>123</v>
      </c>
      <c r="BA13" s="39">
        <v>3898</v>
      </c>
      <c r="BB13" s="40">
        <v>3.1554643406875318E-2</v>
      </c>
    </row>
    <row r="14" spans="1:54" s="41" customFormat="1" ht="15.75" x14ac:dyDescent="0.25">
      <c r="A14" s="42" t="s">
        <v>46</v>
      </c>
      <c r="B14" s="43" t="s">
        <v>135</v>
      </c>
      <c r="C14" s="64">
        <f>VLOOKUP(A14,'All Regions'!A12:AP127,3,FALSE)</f>
        <v>785</v>
      </c>
      <c r="D14" s="64">
        <f>VLOOKUP(A14,'All Regions'!A12:AQ127,4,FALSE)</f>
        <v>2303</v>
      </c>
      <c r="E14" s="64">
        <f>VLOOKUP(A14,'All Regions'!A12:AR127,5,FALSE)</f>
        <v>2244</v>
      </c>
      <c r="F14" s="64">
        <f>VLOOKUP(A14,'All Regions'!A12:AS127,6,FALSE)</f>
        <v>1525</v>
      </c>
      <c r="G14" s="64">
        <f>VLOOKUP(A14,'All Regions'!A12:AT127,7,FALSE)</f>
        <v>8059</v>
      </c>
      <c r="H14" s="65">
        <f>VLOOKUP(A14,'All Regions'!A12:AU127,8,FALSE)</f>
        <v>0.46767589030897133</v>
      </c>
      <c r="I14" s="65">
        <f>VLOOKUP(A14,'All Regions'!A12:AV127,9,FALSE)</f>
        <v>0.18922943293212557</v>
      </c>
      <c r="J14" s="64">
        <f>VLOOKUP(A14,'All Regions'!A12:AW127,10,FALSE)</f>
        <v>1202</v>
      </c>
      <c r="K14" s="29">
        <f>VLOOKUP(A14,'All Regions'!A12:AX127,11,FALSE)</f>
        <v>4674</v>
      </c>
      <c r="L14" s="29">
        <f>VLOOKUP(A14,'All Regions'!A12:AY127,12,FALSE)</f>
        <v>3385</v>
      </c>
      <c r="M14" s="29">
        <f>VLOOKUP(A14,'All Regions'!A12:AZ127,13,FALSE)</f>
        <v>8059</v>
      </c>
      <c r="N14" s="30">
        <f>VLOOKUP(A14,'All Regions'!A12:BA127,14,FALSE)</f>
        <v>0.57997270132770817</v>
      </c>
      <c r="O14" s="30">
        <f>VLOOKUP(A14,'All Regions'!A12:BB127,15,FALSE)</f>
        <v>0.42002729867229183</v>
      </c>
      <c r="P14" s="138">
        <f>VLOOKUP(A14,'All Regions'!A12:BC127,16,FALSE)</f>
        <v>762</v>
      </c>
      <c r="Q14" s="138">
        <f>VLOOKUP(A14,'All Regions'!A12:BD127,17,FALSE)</f>
        <v>1964</v>
      </c>
      <c r="R14" s="138">
        <f>VLOOKUP(A14,'All Regions'!A12:BE127,18,FALSE)</f>
        <v>3267</v>
      </c>
      <c r="S14" s="138">
        <f>VLOOKUP(A14,'All Regions'!A12:BF127,19,FALSE)</f>
        <v>1407</v>
      </c>
      <c r="T14" s="138">
        <f>VLOOKUP(A14,'All Regions'!A12:BG127,20,FALSE)</f>
        <v>659</v>
      </c>
      <c r="U14" s="138">
        <f>VLOOKUP(A14,'All Regions'!A12:BH127,21,FALSE)</f>
        <v>8059</v>
      </c>
      <c r="V14" s="141">
        <f>VLOOKUP(A14,'All Regions'!A12:BI127,22,FALSE)</f>
        <v>436</v>
      </c>
      <c r="W14" s="141">
        <f>VLOOKUP(A14,'All Regions'!A12:BJ127,23,FALSE)</f>
        <v>1125</v>
      </c>
      <c r="X14" s="141">
        <f>VLOOKUP(A14,'All Regions'!A12:BK127,24,FALSE)</f>
        <v>1952</v>
      </c>
      <c r="Y14" s="141">
        <f>VLOOKUP(A14,'All Regions'!A12:BL127,25,FALSE)</f>
        <v>818</v>
      </c>
      <c r="Z14" s="141">
        <f>VLOOKUP(A14,'All Regions'!A12:BM127,26,FALSE)</f>
        <v>343</v>
      </c>
      <c r="AA14" s="141">
        <f>VLOOKUP(A14,'All Regions'!A12:BN127,27,FALSE)</f>
        <v>327</v>
      </c>
      <c r="AB14" s="141">
        <f>VLOOKUP(A14,'All Regions'!A12:BO127,28,FALSE)</f>
        <v>838</v>
      </c>
      <c r="AC14" s="141">
        <f>VLOOKUP(A14,'All Regions'!A12:BP127,29,FALSE)</f>
        <v>1315</v>
      </c>
      <c r="AD14" s="141">
        <f>VLOOKUP(A14,'All Regions'!A12:BQ127,30,FALSE)</f>
        <v>589</v>
      </c>
      <c r="AE14" s="141">
        <f>VLOOKUP(A14,'All Regions'!A12:BR127,31,FALSE)</f>
        <v>315</v>
      </c>
      <c r="AF14" s="141">
        <f>VLOOKUP(A14,'All Regions'!A12:BS127,32,FALSE)</f>
        <v>8058</v>
      </c>
      <c r="AG14" s="33">
        <f>VLOOKUP(A14,'All Regions'!A12:BT127,33,FALSE)</f>
        <v>54</v>
      </c>
      <c r="AH14" s="33">
        <f>VLOOKUP(A14,'All Regions'!A12:BU127,34,FALSE)</f>
        <v>84</v>
      </c>
      <c r="AI14" s="33">
        <f>VLOOKUP(A14,'All Regions'!A12:BV127,35,FALSE)</f>
        <v>220</v>
      </c>
      <c r="AJ14" s="33">
        <f>VLOOKUP(A14,'All Regions'!A12:BW127,36,FALSE)</f>
        <v>6</v>
      </c>
      <c r="AK14" s="33">
        <f>VLOOKUP(A14,'All Regions'!A12:BX127,37,FALSE)</f>
        <v>148</v>
      </c>
      <c r="AL14" s="33">
        <f>VLOOKUP(A14,'All Regions'!A12:BY127,38,FALSE)</f>
        <v>7547</v>
      </c>
      <c r="AM14" s="33">
        <f>VLOOKUP(A14,'All Regions'!A12:BZ127,39,FALSE)</f>
        <v>8059</v>
      </c>
      <c r="AN14" s="34">
        <f>VLOOKUP(A14,'All Regions'!A12:CA127,40,FALSE)</f>
        <v>252</v>
      </c>
      <c r="AO14" s="34">
        <f>VLOOKUP(A14,'All Regions'!A12:CB127,41,FALSE)</f>
        <v>7806</v>
      </c>
      <c r="AP14" s="34">
        <f>VLOOKUP(A14,'All Regions'!A12:CC127,42,FALSE)</f>
        <v>8058</v>
      </c>
      <c r="AQ14" s="27">
        <v>2176</v>
      </c>
      <c r="AR14" s="27">
        <v>12257</v>
      </c>
      <c r="AS14" s="28">
        <v>0.17753120665742025</v>
      </c>
      <c r="AT14" s="35">
        <f>VLOOKUP(A14,'All Regions'!A12:CG127,46,FALSE)</f>
        <v>1034</v>
      </c>
      <c r="AU14" s="35">
        <f>VLOOKUP(A14,'All Regions'!A12:CH127,47,FALSE)</f>
        <v>12290</v>
      </c>
      <c r="AV14" s="36">
        <f>VLOOKUP(A14,'All Regions'!A12:CI127,48,FALSE)</f>
        <v>8.4133441822620017E-2</v>
      </c>
      <c r="AW14" s="37">
        <v>2032</v>
      </c>
      <c r="AX14" s="37">
        <v>12332</v>
      </c>
      <c r="AY14" s="38">
        <v>0.16477457022380798</v>
      </c>
      <c r="AZ14" s="39">
        <v>334</v>
      </c>
      <c r="BA14" s="39">
        <v>12290</v>
      </c>
      <c r="BB14" s="40">
        <v>2.7176566314076486E-2</v>
      </c>
    </row>
    <row r="15" spans="1:54" s="41" customFormat="1" ht="15.75" x14ac:dyDescent="0.25">
      <c r="A15" s="42" t="s">
        <v>47</v>
      </c>
      <c r="B15" s="43" t="s">
        <v>135</v>
      </c>
      <c r="C15" s="64">
        <f>VLOOKUP(A15,'All Regions'!A13:AP128,3,FALSE)</f>
        <v>149</v>
      </c>
      <c r="D15" s="64">
        <f>VLOOKUP(A15,'All Regions'!A13:AQ128,4,FALSE)</f>
        <v>466</v>
      </c>
      <c r="E15" s="64">
        <f>VLOOKUP(A15,'All Regions'!A13:AR128,5,FALSE)</f>
        <v>436</v>
      </c>
      <c r="F15" s="64">
        <f>VLOOKUP(A15,'All Regions'!A13:AS128,6,FALSE)</f>
        <v>267</v>
      </c>
      <c r="G15" s="64">
        <f>VLOOKUP(A15,'All Regions'!A13:AT128,7,FALSE)</f>
        <v>1510</v>
      </c>
      <c r="H15" s="65">
        <f>VLOOKUP(A15,'All Regions'!A13:AU128,8,FALSE)</f>
        <v>0.46556291390728477</v>
      </c>
      <c r="I15" s="65">
        <f>VLOOKUP(A15,'All Regions'!A13:AV128,9,FALSE)</f>
        <v>0.17682119205298014</v>
      </c>
      <c r="J15" s="64">
        <f>VLOOKUP(A15,'All Regions'!A13:AW128,10,FALSE)</f>
        <v>192</v>
      </c>
      <c r="K15" s="29">
        <f>VLOOKUP(A15,'All Regions'!A13:AX128,11,FALSE)</f>
        <v>894</v>
      </c>
      <c r="L15" s="29">
        <f>VLOOKUP(A15,'All Regions'!A13:AY128,12,FALSE)</f>
        <v>616</v>
      </c>
      <c r="M15" s="29">
        <f>VLOOKUP(A15,'All Regions'!A13:AZ128,13,FALSE)</f>
        <v>1510</v>
      </c>
      <c r="N15" s="30">
        <f>VLOOKUP(A15,'All Regions'!A13:BA128,14,FALSE)</f>
        <v>0.59205298013245033</v>
      </c>
      <c r="O15" s="30">
        <f>VLOOKUP(A15,'All Regions'!A13:BB128,15,FALSE)</f>
        <v>0.40794701986754967</v>
      </c>
      <c r="P15" s="138">
        <f>VLOOKUP(A15,'All Regions'!A13:BC128,16,FALSE)</f>
        <v>132</v>
      </c>
      <c r="Q15" s="138">
        <f>VLOOKUP(A15,'All Regions'!A13:BD128,17,FALSE)</f>
        <v>306</v>
      </c>
      <c r="R15" s="138">
        <f>VLOOKUP(A15,'All Regions'!A13:BE128,18,FALSE)</f>
        <v>622</v>
      </c>
      <c r="S15" s="138">
        <f>VLOOKUP(A15,'All Regions'!A13:BF128,19,FALSE)</f>
        <v>291</v>
      </c>
      <c r="T15" s="138">
        <f>VLOOKUP(A15,'All Regions'!A13:BG128,20,FALSE)</f>
        <v>161</v>
      </c>
      <c r="U15" s="138">
        <f>VLOOKUP(A15,'All Regions'!A13:BH128,21,FALSE)</f>
        <v>1512</v>
      </c>
      <c r="V15" s="141">
        <f>VLOOKUP(A15,'All Regions'!A13:BI128,22,FALSE)</f>
        <v>71</v>
      </c>
      <c r="W15" s="141">
        <f>VLOOKUP(A15,'All Regions'!A13:BJ128,23,FALSE)</f>
        <v>181</v>
      </c>
      <c r="X15" s="141">
        <f>VLOOKUP(A15,'All Regions'!A13:BK128,24,FALSE)</f>
        <v>377</v>
      </c>
      <c r="Y15" s="141">
        <f>VLOOKUP(A15,'All Regions'!A13:BL128,25,FALSE)</f>
        <v>178</v>
      </c>
      <c r="Z15" s="141">
        <f>VLOOKUP(A15,'All Regions'!A13:BM128,26,FALSE)</f>
        <v>88</v>
      </c>
      <c r="AA15" s="141">
        <f>VLOOKUP(A15,'All Regions'!A13:BN128,27,FALSE)</f>
        <v>61</v>
      </c>
      <c r="AB15" s="141">
        <f>VLOOKUP(A15,'All Regions'!A13:BO128,28,FALSE)</f>
        <v>125</v>
      </c>
      <c r="AC15" s="141">
        <f>VLOOKUP(A15,'All Regions'!A13:BP128,29,FALSE)</f>
        <v>244</v>
      </c>
      <c r="AD15" s="141">
        <f>VLOOKUP(A15,'All Regions'!A13:BQ128,30,FALSE)</f>
        <v>113</v>
      </c>
      <c r="AE15" s="141">
        <f>VLOOKUP(A15,'All Regions'!A13:BR128,31,FALSE)</f>
        <v>73</v>
      </c>
      <c r="AF15" s="141">
        <f>VLOOKUP(A15,'All Regions'!A13:BS128,32,FALSE)</f>
        <v>1511</v>
      </c>
      <c r="AG15" s="33">
        <f>VLOOKUP(A15,'All Regions'!A13:BT128,33,FALSE)</f>
        <v>4</v>
      </c>
      <c r="AH15" s="33">
        <f>VLOOKUP(A15,'All Regions'!A13:BU128,34,FALSE)</f>
        <v>11</v>
      </c>
      <c r="AI15" s="33">
        <f>VLOOKUP(A15,'All Regions'!A13:BV128,35,FALSE)</f>
        <v>17</v>
      </c>
      <c r="AJ15" s="33">
        <f>VLOOKUP(A15,'All Regions'!A13:BW128,36,FALSE)</f>
        <v>0</v>
      </c>
      <c r="AK15" s="33">
        <f>VLOOKUP(A15,'All Regions'!A13:BX128,37,FALSE)</f>
        <v>14</v>
      </c>
      <c r="AL15" s="33">
        <f>VLOOKUP(A15,'All Regions'!A13:BY128,38,FALSE)</f>
        <v>1464</v>
      </c>
      <c r="AM15" s="33">
        <f>VLOOKUP(A15,'All Regions'!A13:BZ128,39,FALSE)</f>
        <v>1510</v>
      </c>
      <c r="AN15" s="34">
        <f>VLOOKUP(A15,'All Regions'!A13:CA128,40,FALSE)</f>
        <v>30</v>
      </c>
      <c r="AO15" s="34">
        <f>VLOOKUP(A15,'All Regions'!A13:CB128,41,FALSE)</f>
        <v>1480</v>
      </c>
      <c r="AP15" s="34">
        <f>VLOOKUP(A15,'All Regions'!A13:CC128,42,FALSE)</f>
        <v>1510</v>
      </c>
      <c r="AQ15" s="27">
        <v>1020</v>
      </c>
      <c r="AR15" s="27">
        <v>4142</v>
      </c>
      <c r="AS15" s="28">
        <v>0.24625784645098986</v>
      </c>
      <c r="AT15" s="35">
        <f>VLOOKUP(A15,'All Regions'!A13:CG128,46,FALSE)</f>
        <v>212</v>
      </c>
      <c r="AU15" s="35">
        <f>VLOOKUP(A15,'All Regions'!A13:CH128,47,FALSE)</f>
        <v>4168</v>
      </c>
      <c r="AV15" s="36">
        <f>VLOOKUP(A15,'All Regions'!A13:CI128,48,FALSE)</f>
        <v>5.0863723608445301E-2</v>
      </c>
      <c r="AW15" s="37">
        <v>870</v>
      </c>
      <c r="AX15" s="37">
        <v>4160</v>
      </c>
      <c r="AY15" s="38">
        <v>0.20913461538461539</v>
      </c>
      <c r="AZ15" s="39">
        <v>201</v>
      </c>
      <c r="BA15" s="39">
        <v>4168</v>
      </c>
      <c r="BB15" s="40">
        <v>4.8224568138195777E-2</v>
      </c>
    </row>
    <row r="16" spans="1:54" s="41" customFormat="1" ht="15.75" x14ac:dyDescent="0.25">
      <c r="A16" s="42" t="s">
        <v>55</v>
      </c>
      <c r="B16" s="43" t="s">
        <v>135</v>
      </c>
      <c r="C16" s="64">
        <f>VLOOKUP(A16,'All Regions'!A14:AP129,3,FALSE)</f>
        <v>1437</v>
      </c>
      <c r="D16" s="64">
        <f>VLOOKUP(A16,'All Regions'!A14:AQ129,4,FALSE)</f>
        <v>3652</v>
      </c>
      <c r="E16" s="64">
        <f>VLOOKUP(A16,'All Regions'!A14:AR129,5,FALSE)</f>
        <v>3892</v>
      </c>
      <c r="F16" s="64">
        <f>VLOOKUP(A16,'All Regions'!A14:AS129,6,FALSE)</f>
        <v>3126</v>
      </c>
      <c r="G16" s="64">
        <f>VLOOKUP(A16,'All Regions'!A14:AT129,7,FALSE)</f>
        <v>14927</v>
      </c>
      <c r="H16" s="65">
        <f>VLOOKUP(A16,'All Regions'!A14:AU129,8,FALSE)</f>
        <v>0.47015475313190863</v>
      </c>
      <c r="I16" s="65">
        <f>VLOOKUP(A16,'All Regions'!A14:AV129,9,FALSE)</f>
        <v>0.2094191733101092</v>
      </c>
      <c r="J16" s="64">
        <f>VLOOKUP(A16,'All Regions'!A14:AW129,10,FALSE)</f>
        <v>2820</v>
      </c>
      <c r="K16" s="29">
        <f>VLOOKUP(A16,'All Regions'!A14:AX129,11,FALSE)</f>
        <v>7862</v>
      </c>
      <c r="L16" s="29">
        <f>VLOOKUP(A16,'All Regions'!A14:AY129,12,FALSE)</f>
        <v>7065</v>
      </c>
      <c r="M16" s="29">
        <f>VLOOKUP(A16,'All Regions'!A14:AZ129,13,FALSE)</f>
        <v>14927</v>
      </c>
      <c r="N16" s="30">
        <f>VLOOKUP(A16,'All Regions'!A14:BA129,14,FALSE)</f>
        <v>0.52669659007168224</v>
      </c>
      <c r="O16" s="30">
        <f>VLOOKUP(A16,'All Regions'!A14:BB129,15,FALSE)</f>
        <v>0.47330340992831782</v>
      </c>
      <c r="P16" s="138">
        <f>VLOOKUP(A16,'All Regions'!A14:BC129,16,FALSE)</f>
        <v>1700</v>
      </c>
      <c r="Q16" s="138">
        <f>VLOOKUP(A16,'All Regions'!A14:BD129,17,FALSE)</f>
        <v>4051</v>
      </c>
      <c r="R16" s="138">
        <f>VLOOKUP(A16,'All Regions'!A14:BE129,18,FALSE)</f>
        <v>5754</v>
      </c>
      <c r="S16" s="138">
        <f>VLOOKUP(A16,'All Regions'!A14:BF129,19,FALSE)</f>
        <v>2413</v>
      </c>
      <c r="T16" s="138">
        <f>VLOOKUP(A16,'All Regions'!A14:BG129,20,FALSE)</f>
        <v>1008</v>
      </c>
      <c r="U16" s="138">
        <f>VLOOKUP(A16,'All Regions'!A14:BH129,21,FALSE)</f>
        <v>14926</v>
      </c>
      <c r="V16" s="141">
        <f>VLOOKUP(A16,'All Regions'!A14:BI129,22,FALSE)</f>
        <v>933</v>
      </c>
      <c r="W16" s="141">
        <f>VLOOKUP(A16,'All Regions'!A14:BJ129,23,FALSE)</f>
        <v>2096</v>
      </c>
      <c r="X16" s="141">
        <f>VLOOKUP(A16,'All Regions'!A14:BK129,24,FALSE)</f>
        <v>3067</v>
      </c>
      <c r="Y16" s="141">
        <f>VLOOKUP(A16,'All Regions'!A14:BL129,25,FALSE)</f>
        <v>1278</v>
      </c>
      <c r="Z16" s="141">
        <f>VLOOKUP(A16,'All Regions'!A14:BM129,26,FALSE)</f>
        <v>488</v>
      </c>
      <c r="AA16" s="141">
        <f>VLOOKUP(A16,'All Regions'!A14:BN129,27,FALSE)</f>
        <v>768</v>
      </c>
      <c r="AB16" s="141">
        <f>VLOOKUP(A16,'All Regions'!A14:BO129,28,FALSE)</f>
        <v>1955</v>
      </c>
      <c r="AC16" s="141">
        <f>VLOOKUP(A16,'All Regions'!A14:BP129,29,FALSE)</f>
        <v>2687</v>
      </c>
      <c r="AD16" s="141">
        <f>VLOOKUP(A16,'All Regions'!A14:BQ129,30,FALSE)</f>
        <v>1135</v>
      </c>
      <c r="AE16" s="141">
        <f>VLOOKUP(A16,'All Regions'!A14:BR129,31,FALSE)</f>
        <v>520</v>
      </c>
      <c r="AF16" s="141">
        <f>VLOOKUP(A16,'All Regions'!A14:BS129,32,FALSE)</f>
        <v>14927</v>
      </c>
      <c r="AG16" s="33">
        <f>VLOOKUP(A16,'All Regions'!A14:BT129,33,FALSE)</f>
        <v>111</v>
      </c>
      <c r="AH16" s="33">
        <f>VLOOKUP(A16,'All Regions'!A14:BU129,34,FALSE)</f>
        <v>370</v>
      </c>
      <c r="AI16" s="33">
        <f>VLOOKUP(A16,'All Regions'!A14:BV129,35,FALSE)</f>
        <v>760</v>
      </c>
      <c r="AJ16" s="33">
        <f>VLOOKUP(A16,'All Regions'!A14:BW129,36,FALSE)</f>
        <v>35</v>
      </c>
      <c r="AK16" s="33">
        <f>VLOOKUP(A16,'All Regions'!A14:BX129,37,FALSE)</f>
        <v>340</v>
      </c>
      <c r="AL16" s="33">
        <f>VLOOKUP(A16,'All Regions'!A14:BY129,38,FALSE)</f>
        <v>13311</v>
      </c>
      <c r="AM16" s="33">
        <f>VLOOKUP(A16,'All Regions'!A14:BZ129,39,FALSE)</f>
        <v>14927</v>
      </c>
      <c r="AN16" s="34">
        <f>VLOOKUP(A16,'All Regions'!A14:CA129,40,FALSE)</f>
        <v>747</v>
      </c>
      <c r="AO16" s="34">
        <f>VLOOKUP(A16,'All Regions'!A14:CB129,41,FALSE)</f>
        <v>14180</v>
      </c>
      <c r="AP16" s="34">
        <f>VLOOKUP(A16,'All Regions'!A14:CC129,42,FALSE)</f>
        <v>14927</v>
      </c>
      <c r="AQ16" s="27">
        <v>3671</v>
      </c>
      <c r="AR16" s="27">
        <v>31636</v>
      </c>
      <c r="AS16" s="28">
        <v>0.11603869009988621</v>
      </c>
      <c r="AT16" s="35">
        <f>VLOOKUP(A16,'All Regions'!A14:CG129,46,FALSE)</f>
        <v>3609</v>
      </c>
      <c r="AU16" s="35">
        <f>VLOOKUP(A16,'All Regions'!A14:CH129,47,FALSE)</f>
        <v>31991</v>
      </c>
      <c r="AV16" s="36">
        <f>VLOOKUP(A16,'All Regions'!A14:CI129,48,FALSE)</f>
        <v>0.11281297865024538</v>
      </c>
      <c r="AW16" s="37">
        <v>4615</v>
      </c>
      <c r="AX16" s="37">
        <v>31883</v>
      </c>
      <c r="AY16" s="38">
        <v>0.14474798481949627</v>
      </c>
      <c r="AZ16" s="39">
        <v>2083</v>
      </c>
      <c r="BA16" s="39">
        <v>31991</v>
      </c>
      <c r="BB16" s="40">
        <v>6.5112062767653398E-2</v>
      </c>
    </row>
    <row r="17" spans="1:56" s="41" customFormat="1" ht="15.75" x14ac:dyDescent="0.25">
      <c r="A17" s="42" t="s">
        <v>58</v>
      </c>
      <c r="B17" s="43" t="s">
        <v>135</v>
      </c>
      <c r="C17" s="64">
        <f>VLOOKUP(A17,'All Regions'!A15:AP130,3,FALSE)</f>
        <v>865</v>
      </c>
      <c r="D17" s="64">
        <f>VLOOKUP(A17,'All Regions'!A15:AQ130,4,FALSE)</f>
        <v>2390</v>
      </c>
      <c r="E17" s="64">
        <f>VLOOKUP(A17,'All Regions'!A15:AR130,5,FALSE)</f>
        <v>2252</v>
      </c>
      <c r="F17" s="64">
        <f>VLOOKUP(A17,'All Regions'!A15:AS130,6,FALSE)</f>
        <v>1599</v>
      </c>
      <c r="G17" s="64">
        <f>VLOOKUP(A17,'All Regions'!A15:AT130,7,FALSE)</f>
        <v>8433</v>
      </c>
      <c r="H17" s="65">
        <f>VLOOKUP(A17,'All Regions'!A15:AU130,8,FALSE)</f>
        <v>0.45665836594331793</v>
      </c>
      <c r="I17" s="65">
        <f>VLOOKUP(A17,'All Regions'!A15:AV130,9,FALSE)</f>
        <v>0.18961223763785129</v>
      </c>
      <c r="J17" s="64">
        <f>VLOOKUP(A17,'All Regions'!A15:AW130,10,FALSE)</f>
        <v>1327</v>
      </c>
      <c r="K17" s="29">
        <f>VLOOKUP(A17,'All Regions'!A15:AX130,11,FALSE)</f>
        <v>4391</v>
      </c>
      <c r="L17" s="29">
        <f>VLOOKUP(A17,'All Regions'!A15:AY130,12,FALSE)</f>
        <v>4042</v>
      </c>
      <c r="M17" s="29">
        <f>VLOOKUP(A17,'All Regions'!A15:AZ130,13,FALSE)</f>
        <v>8433</v>
      </c>
      <c r="N17" s="30">
        <f>VLOOKUP(A17,'All Regions'!A15:BA130,14,FALSE)</f>
        <v>0.52069251749080991</v>
      </c>
      <c r="O17" s="30">
        <f>VLOOKUP(A17,'All Regions'!A15:BB130,15,FALSE)</f>
        <v>0.47930748250919009</v>
      </c>
      <c r="P17" s="138">
        <f>VLOOKUP(A17,'All Regions'!A15:BC130,16,FALSE)</f>
        <v>886</v>
      </c>
      <c r="Q17" s="138">
        <f>VLOOKUP(A17,'All Regions'!A15:BD130,17,FALSE)</f>
        <v>2112</v>
      </c>
      <c r="R17" s="138">
        <f>VLOOKUP(A17,'All Regions'!A15:BE130,18,FALSE)</f>
        <v>3287</v>
      </c>
      <c r="S17" s="138">
        <f>VLOOKUP(A17,'All Regions'!A15:BF130,19,FALSE)</f>
        <v>1432</v>
      </c>
      <c r="T17" s="138">
        <f>VLOOKUP(A17,'All Regions'!A15:BG130,20,FALSE)</f>
        <v>716</v>
      </c>
      <c r="U17" s="138">
        <f>VLOOKUP(A17,'All Regions'!A15:BH130,21,FALSE)</f>
        <v>8433</v>
      </c>
      <c r="V17" s="141">
        <f>VLOOKUP(A17,'All Regions'!A15:BI130,22,FALSE)</f>
        <v>462</v>
      </c>
      <c r="W17" s="141">
        <f>VLOOKUP(A17,'All Regions'!A15:BJ130,23,FALSE)</f>
        <v>1084</v>
      </c>
      <c r="X17" s="141">
        <f>VLOOKUP(A17,'All Regions'!A15:BK130,24,FALSE)</f>
        <v>1759</v>
      </c>
      <c r="Y17" s="141">
        <f>VLOOKUP(A17,'All Regions'!A15:BL130,25,FALSE)</f>
        <v>730</v>
      </c>
      <c r="Z17" s="141">
        <f>VLOOKUP(A17,'All Regions'!A15:BM130,26,FALSE)</f>
        <v>356</v>
      </c>
      <c r="AA17" s="141">
        <f>VLOOKUP(A17,'All Regions'!A15:BN130,27,FALSE)</f>
        <v>423</v>
      </c>
      <c r="AB17" s="141">
        <f>VLOOKUP(A17,'All Regions'!A15:BO130,28,FALSE)</f>
        <v>1029</v>
      </c>
      <c r="AC17" s="141">
        <f>VLOOKUP(A17,'All Regions'!A15:BP130,29,FALSE)</f>
        <v>1528</v>
      </c>
      <c r="AD17" s="141">
        <f>VLOOKUP(A17,'All Regions'!A15:BQ130,30,FALSE)</f>
        <v>702</v>
      </c>
      <c r="AE17" s="141">
        <f>VLOOKUP(A17,'All Regions'!A15:BR130,31,FALSE)</f>
        <v>360</v>
      </c>
      <c r="AF17" s="141">
        <f>VLOOKUP(A17,'All Regions'!A15:BS130,32,FALSE)</f>
        <v>8433</v>
      </c>
      <c r="AG17" s="33">
        <f>VLOOKUP(A17,'All Regions'!A15:BT130,33,FALSE)</f>
        <v>44</v>
      </c>
      <c r="AH17" s="33">
        <f>VLOOKUP(A17,'All Regions'!A15:BU130,34,FALSE)</f>
        <v>98</v>
      </c>
      <c r="AI17" s="33">
        <f>VLOOKUP(A17,'All Regions'!A15:BV130,35,FALSE)</f>
        <v>309</v>
      </c>
      <c r="AJ17" s="33">
        <f>VLOOKUP(A17,'All Regions'!A15:BW130,36,FALSE)</f>
        <v>10</v>
      </c>
      <c r="AK17" s="33">
        <f>VLOOKUP(A17,'All Regions'!A15:BX130,37,FALSE)</f>
        <v>154</v>
      </c>
      <c r="AL17" s="33">
        <f>VLOOKUP(A17,'All Regions'!A15:BY130,38,FALSE)</f>
        <v>7818</v>
      </c>
      <c r="AM17" s="33">
        <f>VLOOKUP(A17,'All Regions'!A15:BZ130,39,FALSE)</f>
        <v>8433</v>
      </c>
      <c r="AN17" s="34">
        <f>VLOOKUP(A17,'All Regions'!A15:CA130,40,FALSE)</f>
        <v>372</v>
      </c>
      <c r="AO17" s="34">
        <f>VLOOKUP(A17,'All Regions'!A15:CB130,41,FALSE)</f>
        <v>8061</v>
      </c>
      <c r="AP17" s="34">
        <f>VLOOKUP(A17,'All Regions'!A15:CC130,42,FALSE)</f>
        <v>8433</v>
      </c>
      <c r="AQ17" s="27">
        <v>2579</v>
      </c>
      <c r="AR17" s="27">
        <v>18813</v>
      </c>
      <c r="AS17" s="28">
        <v>0.13708605751342157</v>
      </c>
      <c r="AT17" s="35">
        <f>VLOOKUP(A17,'All Regions'!A15:CG130,46,FALSE)</f>
        <v>1122</v>
      </c>
      <c r="AU17" s="35">
        <f>VLOOKUP(A17,'All Regions'!A15:CH130,47,FALSE)</f>
        <v>18990</v>
      </c>
      <c r="AV17" s="36">
        <f>VLOOKUP(A17,'All Regions'!A15:CI130,48,FALSE)</f>
        <v>5.9083728278041071E-2</v>
      </c>
      <c r="AW17" s="37">
        <v>1756</v>
      </c>
      <c r="AX17" s="37">
        <v>18833</v>
      </c>
      <c r="AY17" s="38">
        <v>9.3240588328996968E-2</v>
      </c>
      <c r="AZ17" s="39">
        <v>651</v>
      </c>
      <c r="BA17" s="39">
        <v>18990</v>
      </c>
      <c r="BB17" s="40">
        <v>3.4281200631911535E-2</v>
      </c>
    </row>
    <row r="18" spans="1:56" s="41" customFormat="1" ht="15.75" x14ac:dyDescent="0.25">
      <c r="A18" s="42" t="s">
        <v>84</v>
      </c>
      <c r="B18" s="43" t="s">
        <v>135</v>
      </c>
      <c r="C18" s="64">
        <f>VLOOKUP(A18,'All Regions'!A16:AP131,3,FALSE)</f>
        <v>2478</v>
      </c>
      <c r="D18" s="64">
        <f>VLOOKUP(A18,'All Regions'!A16:AQ131,4,FALSE)</f>
        <v>5544</v>
      </c>
      <c r="E18" s="64">
        <f>VLOOKUP(A18,'All Regions'!A16:AR131,5,FALSE)</f>
        <v>5701</v>
      </c>
      <c r="F18" s="64">
        <f>VLOOKUP(A18,'All Regions'!A16:AS131,6,FALSE)</f>
        <v>3654</v>
      </c>
      <c r="G18" s="64">
        <f>VLOOKUP(A18,'All Regions'!A16:AT131,7,FALSE)</f>
        <v>20684</v>
      </c>
      <c r="H18" s="65">
        <f>VLOOKUP(A18,'All Regions'!A16:AU131,8,FALSE)</f>
        <v>0.45228195706826535</v>
      </c>
      <c r="I18" s="65">
        <f>VLOOKUP(A18,'All Regions'!A16:AV131,9,FALSE)</f>
        <v>0.17665828659833688</v>
      </c>
      <c r="J18" s="64">
        <f>VLOOKUP(A18,'All Regions'!A16:AW131,10,FALSE)</f>
        <v>3307</v>
      </c>
      <c r="K18" s="29">
        <f>VLOOKUP(A18,'All Regions'!A16:AX131,11,FALSE)</f>
        <v>9972</v>
      </c>
      <c r="L18" s="29">
        <f>VLOOKUP(A18,'All Regions'!A16:AY131,12,FALSE)</f>
        <v>10714</v>
      </c>
      <c r="M18" s="29">
        <f>VLOOKUP(A18,'All Regions'!A16:AZ131,13,FALSE)</f>
        <v>20686</v>
      </c>
      <c r="N18" s="30">
        <f>VLOOKUP(A18,'All Regions'!A16:BA131,14,FALSE)</f>
        <v>0.48206516484578943</v>
      </c>
      <c r="O18" s="30">
        <f>VLOOKUP(A18,'All Regions'!A16:BB131,15,FALSE)</f>
        <v>0.51793483515421057</v>
      </c>
      <c r="P18" s="138">
        <f>VLOOKUP(A18,'All Regions'!A16:BC131,16,FALSE)</f>
        <v>2035</v>
      </c>
      <c r="Q18" s="138">
        <f>VLOOKUP(A18,'All Regions'!A16:BD131,17,FALSE)</f>
        <v>5305</v>
      </c>
      <c r="R18" s="138">
        <f>VLOOKUP(A18,'All Regions'!A16:BE131,18,FALSE)</f>
        <v>8381</v>
      </c>
      <c r="S18" s="138">
        <f>VLOOKUP(A18,'All Regions'!A16:BF131,19,FALSE)</f>
        <v>3481</v>
      </c>
      <c r="T18" s="138">
        <f>VLOOKUP(A18,'All Regions'!A16:BG131,20,FALSE)</f>
        <v>1482</v>
      </c>
      <c r="U18" s="138">
        <f>VLOOKUP(A18,'All Regions'!A16:BH131,21,FALSE)</f>
        <v>20684</v>
      </c>
      <c r="V18" s="141">
        <f>VLOOKUP(A18,'All Regions'!A16:BI131,22,FALSE)</f>
        <v>1031</v>
      </c>
      <c r="W18" s="141">
        <f>VLOOKUP(A18,'All Regions'!A16:BJ131,23,FALSE)</f>
        <v>2494</v>
      </c>
      <c r="X18" s="141">
        <f>VLOOKUP(A18,'All Regions'!A16:BK131,24,FALSE)</f>
        <v>4040</v>
      </c>
      <c r="Y18" s="141">
        <f>VLOOKUP(A18,'All Regions'!A16:BL131,25,FALSE)</f>
        <v>1693</v>
      </c>
      <c r="Z18" s="141">
        <f>VLOOKUP(A18,'All Regions'!A16:BM131,26,FALSE)</f>
        <v>712</v>
      </c>
      <c r="AA18" s="141">
        <f>VLOOKUP(A18,'All Regions'!A16:BN131,27,FALSE)</f>
        <v>1003</v>
      </c>
      <c r="AB18" s="141">
        <f>VLOOKUP(A18,'All Regions'!A16:BO131,28,FALSE)</f>
        <v>2810</v>
      </c>
      <c r="AC18" s="141">
        <f>VLOOKUP(A18,'All Regions'!A16:BP131,29,FALSE)</f>
        <v>4341</v>
      </c>
      <c r="AD18" s="141">
        <f>VLOOKUP(A18,'All Regions'!A16:BQ131,30,FALSE)</f>
        <v>1788</v>
      </c>
      <c r="AE18" s="141">
        <f>VLOOKUP(A18,'All Regions'!A16:BR131,31,FALSE)</f>
        <v>770</v>
      </c>
      <c r="AF18" s="141">
        <f>VLOOKUP(A18,'All Regions'!A16:BS131,32,FALSE)</f>
        <v>20682</v>
      </c>
      <c r="AG18" s="33">
        <f>VLOOKUP(A18,'All Regions'!A16:BT131,33,FALSE)</f>
        <v>147</v>
      </c>
      <c r="AH18" s="33">
        <f>VLOOKUP(A18,'All Regions'!A16:BU131,34,FALSE)</f>
        <v>316</v>
      </c>
      <c r="AI18" s="33">
        <f>VLOOKUP(A18,'All Regions'!A16:BV131,35,FALSE)</f>
        <v>956</v>
      </c>
      <c r="AJ18" s="33">
        <f>VLOOKUP(A18,'All Regions'!A16:BW131,36,FALSE)</f>
        <v>80</v>
      </c>
      <c r="AK18" s="33">
        <f>VLOOKUP(A18,'All Regions'!A16:BX131,37,FALSE)</f>
        <v>426</v>
      </c>
      <c r="AL18" s="33">
        <f>VLOOKUP(A18,'All Regions'!A16:BY131,38,FALSE)</f>
        <v>18760</v>
      </c>
      <c r="AM18" s="33">
        <f>VLOOKUP(A18,'All Regions'!A16:BZ131,39,FALSE)</f>
        <v>20685</v>
      </c>
      <c r="AN18" s="34">
        <f>VLOOKUP(A18,'All Regions'!A16:CA131,40,FALSE)</f>
        <v>1768</v>
      </c>
      <c r="AO18" s="34">
        <f>VLOOKUP(A18,'All Regions'!A16:CB131,41,FALSE)</f>
        <v>18917</v>
      </c>
      <c r="AP18" s="34">
        <f>VLOOKUP(A18,'All Regions'!A16:CC131,42,FALSE)</f>
        <v>20685</v>
      </c>
      <c r="AQ18" s="27">
        <v>3678</v>
      </c>
      <c r="AR18" s="27">
        <v>24607</v>
      </c>
      <c r="AS18" s="28">
        <v>0.14946966310399479</v>
      </c>
      <c r="AT18" s="35">
        <f>VLOOKUP(A18,'All Regions'!A16:CG131,46,FALSE)</f>
        <v>1369</v>
      </c>
      <c r="AU18" s="35">
        <f>VLOOKUP(A18,'All Regions'!A16:CH131,47,FALSE)</f>
        <v>24820</v>
      </c>
      <c r="AV18" s="36">
        <f>VLOOKUP(A18,'All Regions'!A16:CI131,48,FALSE)</f>
        <v>5.5157131345688962E-2</v>
      </c>
      <c r="AW18" s="37">
        <v>3559</v>
      </c>
      <c r="AX18" s="37">
        <v>24725</v>
      </c>
      <c r="AY18" s="38">
        <v>0.14394337714863498</v>
      </c>
      <c r="AZ18" s="39">
        <v>2971</v>
      </c>
      <c r="BA18" s="39">
        <v>24820</v>
      </c>
      <c r="BB18" s="40">
        <v>0.11970185334407736</v>
      </c>
    </row>
    <row r="19" spans="1:56" s="41" customFormat="1" ht="15.75" x14ac:dyDescent="0.25">
      <c r="A19" s="42" t="s">
        <v>97</v>
      </c>
      <c r="B19" s="43" t="s">
        <v>135</v>
      </c>
      <c r="C19" s="64">
        <f>VLOOKUP(A19,'All Regions'!A17:AP132,3,FALSE)</f>
        <v>154</v>
      </c>
      <c r="D19" s="64">
        <f>VLOOKUP(A19,'All Regions'!A17:AQ132,4,FALSE)</f>
        <v>517</v>
      </c>
      <c r="E19" s="64">
        <f>VLOOKUP(A19,'All Regions'!A17:AR132,5,FALSE)</f>
        <v>470</v>
      </c>
      <c r="F19" s="64">
        <f>VLOOKUP(A19,'All Regions'!A17:AS132,6,FALSE)</f>
        <v>286</v>
      </c>
      <c r="G19" s="64">
        <f>VLOOKUP(A19,'All Regions'!A17:AT132,7,FALSE)</f>
        <v>1650</v>
      </c>
      <c r="H19" s="65">
        <f>VLOOKUP(A19,'All Regions'!A17:AU132,8,FALSE)</f>
        <v>0.45818181818181819</v>
      </c>
      <c r="I19" s="65">
        <f>VLOOKUP(A19,'All Regions'!A17:AV132,9,FALSE)</f>
        <v>0.17333333333333334</v>
      </c>
      <c r="J19" s="64">
        <f>VLOOKUP(A19,'All Regions'!A17:AW132,10,FALSE)</f>
        <v>223</v>
      </c>
      <c r="K19" s="29">
        <f>VLOOKUP(A19,'All Regions'!A17:AX132,11,FALSE)</f>
        <v>994</v>
      </c>
      <c r="L19" s="29">
        <f>VLOOKUP(A19,'All Regions'!A17:AY132,12,FALSE)</f>
        <v>656</v>
      </c>
      <c r="M19" s="29">
        <f>VLOOKUP(A19,'All Regions'!A17:AZ132,13,FALSE)</f>
        <v>1650</v>
      </c>
      <c r="N19" s="30">
        <f>VLOOKUP(A19,'All Regions'!A17:BA132,14,FALSE)</f>
        <v>0.60242424242424242</v>
      </c>
      <c r="O19" s="30">
        <f>VLOOKUP(A19,'All Regions'!A17:BB132,15,FALSE)</f>
        <v>0.39757575757575758</v>
      </c>
      <c r="P19" s="138">
        <f>VLOOKUP(A19,'All Regions'!A17:BC132,16,FALSE)</f>
        <v>152</v>
      </c>
      <c r="Q19" s="138">
        <f>VLOOKUP(A19,'All Regions'!A17:BD132,17,FALSE)</f>
        <v>357</v>
      </c>
      <c r="R19" s="138">
        <f>VLOOKUP(A19,'All Regions'!A17:BE132,18,FALSE)</f>
        <v>657</v>
      </c>
      <c r="S19" s="138">
        <f>VLOOKUP(A19,'All Regions'!A17:BF132,19,FALSE)</f>
        <v>307</v>
      </c>
      <c r="T19" s="138">
        <f>VLOOKUP(A19,'All Regions'!A17:BG132,20,FALSE)</f>
        <v>178</v>
      </c>
      <c r="U19" s="138">
        <f>VLOOKUP(A19,'All Regions'!A17:BH132,21,FALSE)</f>
        <v>1651</v>
      </c>
      <c r="V19" s="141">
        <f>VLOOKUP(A19,'All Regions'!A17:BI132,22,FALSE)</f>
        <v>79</v>
      </c>
      <c r="W19" s="141">
        <f>VLOOKUP(A19,'All Regions'!A17:BJ132,23,FALSE)</f>
        <v>214</v>
      </c>
      <c r="X19" s="141">
        <f>VLOOKUP(A19,'All Regions'!A17:BK132,24,FALSE)</f>
        <v>402</v>
      </c>
      <c r="Y19" s="141">
        <f>VLOOKUP(A19,'All Regions'!A17:BL132,25,FALSE)</f>
        <v>189</v>
      </c>
      <c r="Z19" s="141">
        <f>VLOOKUP(A19,'All Regions'!A17:BM132,26,FALSE)</f>
        <v>110</v>
      </c>
      <c r="AA19" s="141">
        <f>VLOOKUP(A19,'All Regions'!A17:BN132,27,FALSE)</f>
        <v>72</v>
      </c>
      <c r="AB19" s="141">
        <f>VLOOKUP(A19,'All Regions'!A17:BO132,28,FALSE)</f>
        <v>142</v>
      </c>
      <c r="AC19" s="141">
        <f>VLOOKUP(A19,'All Regions'!A17:BP132,29,FALSE)</f>
        <v>255</v>
      </c>
      <c r="AD19" s="141">
        <f>VLOOKUP(A19,'All Regions'!A17:BQ132,30,FALSE)</f>
        <v>118</v>
      </c>
      <c r="AE19" s="141">
        <f>VLOOKUP(A19,'All Regions'!A17:BR132,31,FALSE)</f>
        <v>68</v>
      </c>
      <c r="AF19" s="141">
        <f>VLOOKUP(A19,'All Regions'!A17:BS132,32,FALSE)</f>
        <v>1649</v>
      </c>
      <c r="AG19" s="33">
        <f>VLOOKUP(A19,'All Regions'!A17:BT132,33,FALSE)</f>
        <v>8</v>
      </c>
      <c r="AH19" s="33">
        <f>VLOOKUP(A19,'All Regions'!A17:BU132,34,FALSE)</f>
        <v>11</v>
      </c>
      <c r="AI19" s="33">
        <f>VLOOKUP(A19,'All Regions'!A17:BV132,35,FALSE)</f>
        <v>34</v>
      </c>
      <c r="AJ19" s="33">
        <f>VLOOKUP(A19,'All Regions'!A17:BW132,36,FALSE)</f>
        <v>0</v>
      </c>
      <c r="AK19" s="33">
        <f>VLOOKUP(A19,'All Regions'!A17:BX132,37,FALSE)</f>
        <v>26</v>
      </c>
      <c r="AL19" s="33">
        <f>VLOOKUP(A19,'All Regions'!A17:BY132,38,FALSE)</f>
        <v>1569</v>
      </c>
      <c r="AM19" s="33">
        <f>VLOOKUP(A19,'All Regions'!A17:BZ132,39,FALSE)</f>
        <v>1650</v>
      </c>
      <c r="AN19" s="34">
        <f>VLOOKUP(A19,'All Regions'!A17:CA132,40,FALSE)</f>
        <v>42</v>
      </c>
      <c r="AO19" s="34">
        <f>VLOOKUP(A19,'All Regions'!A17:CB132,41,FALSE)</f>
        <v>1608</v>
      </c>
      <c r="AP19" s="34">
        <f>VLOOKUP(A19,'All Regions'!A17:CC132,42,FALSE)</f>
        <v>1650</v>
      </c>
      <c r="AQ19" s="27">
        <v>955</v>
      </c>
      <c r="AR19" s="27">
        <v>4846</v>
      </c>
      <c r="AS19" s="28">
        <v>0.19706974824597606</v>
      </c>
      <c r="AT19" s="35">
        <f>VLOOKUP(A19,'All Regions'!A17:CG132,46,FALSE)</f>
        <v>283</v>
      </c>
      <c r="AU19" s="35">
        <f>VLOOKUP(A19,'All Regions'!A17:CH132,47,FALSE)</f>
        <v>4970</v>
      </c>
      <c r="AV19" s="36">
        <f>VLOOKUP(A19,'All Regions'!A17:CI132,48,FALSE)</f>
        <v>5.6941649899396381E-2</v>
      </c>
      <c r="AW19" s="37">
        <v>832</v>
      </c>
      <c r="AX19" s="37">
        <v>4862</v>
      </c>
      <c r="AY19" s="38">
        <v>0.17112299465240641</v>
      </c>
      <c r="AZ19" s="39">
        <v>84</v>
      </c>
      <c r="BA19" s="39">
        <v>4970</v>
      </c>
      <c r="BB19" s="40">
        <v>1.6901408450704224E-2</v>
      </c>
    </row>
    <row r="20" spans="1:56" s="41" customFormat="1" ht="15.75" x14ac:dyDescent="0.25">
      <c r="A20" s="42" t="s">
        <v>101</v>
      </c>
      <c r="B20" s="43" t="s">
        <v>135</v>
      </c>
      <c r="C20" s="64">
        <f>VLOOKUP(A20,'All Regions'!A18:AP133,3,FALSE)</f>
        <v>1146</v>
      </c>
      <c r="D20" s="64">
        <f>VLOOKUP(A20,'All Regions'!A18:AQ133,4,FALSE)</f>
        <v>2416</v>
      </c>
      <c r="E20" s="64">
        <f>VLOOKUP(A20,'All Regions'!A18:AR133,5,FALSE)</f>
        <v>2277</v>
      </c>
      <c r="F20" s="64">
        <f>VLOOKUP(A20,'All Regions'!A18:AS133,6,FALSE)</f>
        <v>1655</v>
      </c>
      <c r="G20" s="64">
        <f>VLOOKUP(A20,'All Regions'!A18:AT133,7,FALSE)</f>
        <v>8980</v>
      </c>
      <c r="H20" s="65">
        <f>VLOOKUP(A20,'All Regions'!A18:AU133,8,FALSE)</f>
        <v>0.43786191536748331</v>
      </c>
      <c r="I20" s="65">
        <f>VLOOKUP(A20,'All Regions'!A18:AV133,9,FALSE)</f>
        <v>0.18429844097995546</v>
      </c>
      <c r="J20" s="64">
        <f>VLOOKUP(A20,'All Regions'!A18:AW133,10,FALSE)</f>
        <v>1486</v>
      </c>
      <c r="K20" s="29">
        <f>VLOOKUP(A20,'All Regions'!A18:AX133,11,FALSE)</f>
        <v>4556</v>
      </c>
      <c r="L20" s="29">
        <f>VLOOKUP(A20,'All Regions'!A18:AY133,12,FALSE)</f>
        <v>4424</v>
      </c>
      <c r="M20" s="29">
        <f>VLOOKUP(A20,'All Regions'!A18:AZ133,13,FALSE)</f>
        <v>8980</v>
      </c>
      <c r="N20" s="30">
        <f>VLOOKUP(A20,'All Regions'!A18:BA133,14,FALSE)</f>
        <v>0.50734966592427622</v>
      </c>
      <c r="O20" s="30">
        <f>VLOOKUP(A20,'All Regions'!A18:BB133,15,FALSE)</f>
        <v>0.49265033407572384</v>
      </c>
      <c r="P20" s="138">
        <f>VLOOKUP(A20,'All Regions'!A18:BC133,16,FALSE)</f>
        <v>943</v>
      </c>
      <c r="Q20" s="138">
        <f>VLOOKUP(A20,'All Regions'!A18:BD133,17,FALSE)</f>
        <v>2273</v>
      </c>
      <c r="R20" s="138">
        <f>VLOOKUP(A20,'All Regions'!A18:BE133,18,FALSE)</f>
        <v>3574</v>
      </c>
      <c r="S20" s="138">
        <f>VLOOKUP(A20,'All Regions'!A18:BF133,19,FALSE)</f>
        <v>1525</v>
      </c>
      <c r="T20" s="138">
        <f>VLOOKUP(A20,'All Regions'!A18:BG133,20,FALSE)</f>
        <v>666</v>
      </c>
      <c r="U20" s="138">
        <f>VLOOKUP(A20,'All Regions'!A18:BH133,21,FALSE)</f>
        <v>8981</v>
      </c>
      <c r="V20" s="141">
        <f>VLOOKUP(A20,'All Regions'!A18:BI133,22,FALSE)</f>
        <v>483</v>
      </c>
      <c r="W20" s="141">
        <f>VLOOKUP(A20,'All Regions'!A18:BJ133,23,FALSE)</f>
        <v>1142</v>
      </c>
      <c r="X20" s="141">
        <f>VLOOKUP(A20,'All Regions'!A18:BK133,24,FALSE)</f>
        <v>1840</v>
      </c>
      <c r="Y20" s="141">
        <f>VLOOKUP(A20,'All Regions'!A18:BL133,25,FALSE)</f>
        <v>765</v>
      </c>
      <c r="Z20" s="141">
        <f>VLOOKUP(A20,'All Regions'!A18:BM133,26,FALSE)</f>
        <v>327</v>
      </c>
      <c r="AA20" s="141">
        <f>VLOOKUP(A20,'All Regions'!A18:BN133,27,FALSE)</f>
        <v>461</v>
      </c>
      <c r="AB20" s="141">
        <f>VLOOKUP(A20,'All Regions'!A18:BO133,28,FALSE)</f>
        <v>1130</v>
      </c>
      <c r="AC20" s="141">
        <f>VLOOKUP(A20,'All Regions'!A18:BP133,29,FALSE)</f>
        <v>1735</v>
      </c>
      <c r="AD20" s="141">
        <f>VLOOKUP(A20,'All Regions'!A18:BQ133,30,FALSE)</f>
        <v>760</v>
      </c>
      <c r="AE20" s="141">
        <f>VLOOKUP(A20,'All Regions'!A18:BR133,31,FALSE)</f>
        <v>339</v>
      </c>
      <c r="AF20" s="141">
        <f>VLOOKUP(A20,'All Regions'!A18:BS133,32,FALSE)</f>
        <v>8982</v>
      </c>
      <c r="AG20" s="33">
        <f>VLOOKUP(A20,'All Regions'!A18:BT133,33,FALSE)</f>
        <v>72</v>
      </c>
      <c r="AH20" s="33">
        <f>VLOOKUP(A20,'All Regions'!A18:BU133,34,FALSE)</f>
        <v>134</v>
      </c>
      <c r="AI20" s="33">
        <f>VLOOKUP(A20,'All Regions'!A18:BV133,35,FALSE)</f>
        <v>535</v>
      </c>
      <c r="AJ20" s="33">
        <f>VLOOKUP(A20,'All Regions'!A18:BW133,36,FALSE)</f>
        <v>96</v>
      </c>
      <c r="AK20" s="33">
        <f>VLOOKUP(A20,'All Regions'!A18:BX133,37,FALSE)</f>
        <v>206</v>
      </c>
      <c r="AL20" s="33">
        <f>VLOOKUP(A20,'All Regions'!A18:BY133,38,FALSE)</f>
        <v>7938</v>
      </c>
      <c r="AM20" s="33">
        <f>VLOOKUP(A20,'All Regions'!A18:BZ133,39,FALSE)</f>
        <v>8981</v>
      </c>
      <c r="AN20" s="34">
        <f>VLOOKUP(A20,'All Regions'!A18:CA133,40,FALSE)</f>
        <v>989</v>
      </c>
      <c r="AO20" s="34">
        <f>VLOOKUP(A20,'All Regions'!A18:CB133,41,FALSE)</f>
        <v>7991</v>
      </c>
      <c r="AP20" s="34">
        <f>VLOOKUP(A20,'All Regions'!A18:CC133,42,FALSE)</f>
        <v>8980</v>
      </c>
      <c r="AQ20" s="27">
        <v>2143</v>
      </c>
      <c r="AR20" s="27">
        <v>13924</v>
      </c>
      <c r="AS20" s="28">
        <v>0.1539069232979029</v>
      </c>
      <c r="AT20" s="35">
        <f>VLOOKUP(A20,'All Regions'!A18:CG133,46,FALSE)</f>
        <v>543</v>
      </c>
      <c r="AU20" s="35">
        <f>VLOOKUP(A20,'All Regions'!A18:CH133,47,FALSE)</f>
        <v>14031</v>
      </c>
      <c r="AV20" s="36">
        <f>VLOOKUP(A20,'All Regions'!A18:CI133,48,FALSE)</f>
        <v>3.870002138122728E-2</v>
      </c>
      <c r="AW20" s="37">
        <v>1800</v>
      </c>
      <c r="AX20" s="37">
        <v>12927</v>
      </c>
      <c r="AY20" s="38">
        <v>0.1392434439545138</v>
      </c>
      <c r="AZ20" s="39">
        <v>1271</v>
      </c>
      <c r="BA20" s="39">
        <v>14031</v>
      </c>
      <c r="BB20" s="40">
        <v>9.0585132919962938E-2</v>
      </c>
    </row>
    <row r="21" spans="1:56" s="41" customFormat="1" ht="15.75" x14ac:dyDescent="0.25">
      <c r="A21" s="42" t="s">
        <v>112</v>
      </c>
      <c r="B21" s="43" t="s">
        <v>135</v>
      </c>
      <c r="C21" s="64">
        <f>VLOOKUP(A21,'All Regions'!A19:AP134,3,FALSE)</f>
        <v>664</v>
      </c>
      <c r="D21" s="64">
        <f>VLOOKUP(A21,'All Regions'!A19:AQ134,4,FALSE)</f>
        <v>1915</v>
      </c>
      <c r="E21" s="64">
        <f>VLOOKUP(A21,'All Regions'!A19:AR134,5,FALSE)</f>
        <v>1795</v>
      </c>
      <c r="F21" s="64">
        <f>VLOOKUP(A21,'All Regions'!A19:AS134,6,FALSE)</f>
        <v>1138</v>
      </c>
      <c r="G21" s="64">
        <f>VLOOKUP(A21,'All Regions'!A19:AT134,7,FALSE)</f>
        <v>6387</v>
      </c>
      <c r="H21" s="65">
        <f>VLOOKUP(A21,'All Regions'!A19:AU134,8,FALSE)</f>
        <v>0.45921402849538123</v>
      </c>
      <c r="I21" s="65">
        <f>VLOOKUP(A21,'All Regions'!A19:AV134,9,FALSE)</f>
        <v>0.17817441678409268</v>
      </c>
      <c r="J21" s="64">
        <f>VLOOKUP(A21,'All Regions'!A19:AW134,10,FALSE)</f>
        <v>875</v>
      </c>
      <c r="K21" s="29">
        <f>VLOOKUP(A21,'All Regions'!A19:AX134,11,FALSE)</f>
        <v>3317</v>
      </c>
      <c r="L21" s="29">
        <f>VLOOKUP(A21,'All Regions'!A19:AY134,12,FALSE)</f>
        <v>3072</v>
      </c>
      <c r="M21" s="29">
        <f>VLOOKUP(A21,'All Regions'!A19:AZ134,13,FALSE)</f>
        <v>6389</v>
      </c>
      <c r="N21" s="30">
        <f>VLOOKUP(A21,'All Regions'!A19:BA134,14,FALSE)</f>
        <v>0.51917357958992016</v>
      </c>
      <c r="O21" s="30">
        <f>VLOOKUP(A21,'All Regions'!A19:BB134,15,FALSE)</f>
        <v>0.48082642041007984</v>
      </c>
      <c r="P21" s="138">
        <f>VLOOKUP(A21,'All Regions'!A19:BC134,16,FALSE)</f>
        <v>530</v>
      </c>
      <c r="Q21" s="138">
        <f>VLOOKUP(A21,'All Regions'!A19:BD134,17,FALSE)</f>
        <v>1659</v>
      </c>
      <c r="R21" s="138">
        <f>VLOOKUP(A21,'All Regions'!A19:BE134,18,FALSE)</f>
        <v>2587</v>
      </c>
      <c r="S21" s="138">
        <f>VLOOKUP(A21,'All Regions'!A19:BF134,19,FALSE)</f>
        <v>1111</v>
      </c>
      <c r="T21" s="138">
        <f>VLOOKUP(A21,'All Regions'!A19:BG134,20,FALSE)</f>
        <v>500</v>
      </c>
      <c r="U21" s="138">
        <f>VLOOKUP(A21,'All Regions'!A19:BH134,21,FALSE)</f>
        <v>6387</v>
      </c>
      <c r="V21" s="141">
        <f>VLOOKUP(A21,'All Regions'!A19:BI134,22,FALSE)</f>
        <v>275</v>
      </c>
      <c r="W21" s="141">
        <f>VLOOKUP(A21,'All Regions'!A19:BJ134,23,FALSE)</f>
        <v>840</v>
      </c>
      <c r="X21" s="141">
        <f>VLOOKUP(A21,'All Regions'!A19:BK134,24,FALSE)</f>
        <v>1354</v>
      </c>
      <c r="Y21" s="141">
        <f>VLOOKUP(A21,'All Regions'!A19:BL134,25,FALSE)</f>
        <v>596</v>
      </c>
      <c r="Z21" s="141">
        <f>VLOOKUP(A21,'All Regions'!A19:BM134,26,FALSE)</f>
        <v>252</v>
      </c>
      <c r="AA21" s="141">
        <f>VLOOKUP(A21,'All Regions'!A19:BN134,27,FALSE)</f>
        <v>255</v>
      </c>
      <c r="AB21" s="141">
        <f>VLOOKUP(A21,'All Regions'!A19:BO134,28,FALSE)</f>
        <v>819</v>
      </c>
      <c r="AC21" s="141">
        <f>VLOOKUP(A21,'All Regions'!A19:BP134,29,FALSE)</f>
        <v>1233</v>
      </c>
      <c r="AD21" s="141">
        <f>VLOOKUP(A21,'All Regions'!A19:BQ134,30,FALSE)</f>
        <v>516</v>
      </c>
      <c r="AE21" s="141">
        <f>VLOOKUP(A21,'All Regions'!A19:BR134,31,FALSE)</f>
        <v>249</v>
      </c>
      <c r="AF21" s="141">
        <f>VLOOKUP(A21,'All Regions'!A19:BS134,32,FALSE)</f>
        <v>6389</v>
      </c>
      <c r="AG21" s="33">
        <f>VLOOKUP(A21,'All Regions'!A19:BT134,33,FALSE)</f>
        <v>68</v>
      </c>
      <c r="AH21" s="33">
        <f>VLOOKUP(A21,'All Regions'!A19:BU134,34,FALSE)</f>
        <v>76</v>
      </c>
      <c r="AI21" s="33">
        <f>VLOOKUP(A21,'All Regions'!A19:BV134,35,FALSE)</f>
        <v>146</v>
      </c>
      <c r="AJ21" s="33">
        <f>VLOOKUP(A21,'All Regions'!A19:BW134,36,FALSE)</f>
        <v>10</v>
      </c>
      <c r="AK21" s="33">
        <f>VLOOKUP(A21,'All Regions'!A19:BX134,37,FALSE)</f>
        <v>124</v>
      </c>
      <c r="AL21" s="33">
        <f>VLOOKUP(A21,'All Regions'!A19:BY134,38,FALSE)</f>
        <v>5964</v>
      </c>
      <c r="AM21" s="33">
        <f>VLOOKUP(A21,'All Regions'!A19:BZ134,39,FALSE)</f>
        <v>6388</v>
      </c>
      <c r="AN21" s="34">
        <f>VLOOKUP(A21,'All Regions'!A19:CA134,40,FALSE)</f>
        <v>233</v>
      </c>
      <c r="AO21" s="34">
        <f>VLOOKUP(A21,'All Regions'!A19:CB134,41,FALSE)</f>
        <v>6156</v>
      </c>
      <c r="AP21" s="34">
        <f>VLOOKUP(A21,'All Regions'!A19:CC134,42,FALSE)</f>
        <v>6389</v>
      </c>
      <c r="AQ21" s="27">
        <v>2004</v>
      </c>
      <c r="AR21" s="27">
        <v>10955</v>
      </c>
      <c r="AS21" s="28">
        <v>0.18293016887266089</v>
      </c>
      <c r="AT21" s="35">
        <f>VLOOKUP(A21,'All Regions'!A19:CG134,46,FALSE)</f>
        <v>400</v>
      </c>
      <c r="AU21" s="35">
        <f>VLOOKUP(A21,'All Regions'!A19:CH134,47,FALSE)</f>
        <v>11079</v>
      </c>
      <c r="AV21" s="36">
        <f>VLOOKUP(A21,'All Regions'!A19:CI134,48,FALSE)</f>
        <v>3.6104341547071032E-2</v>
      </c>
      <c r="AW21" s="37">
        <v>1957</v>
      </c>
      <c r="AX21" s="37">
        <v>10753</v>
      </c>
      <c r="AY21" s="38">
        <v>0.1819957221240584</v>
      </c>
      <c r="AZ21" s="39">
        <v>533</v>
      </c>
      <c r="BA21" s="39">
        <v>11079</v>
      </c>
      <c r="BB21" s="40">
        <v>4.8109035111472152E-2</v>
      </c>
    </row>
    <row r="22" spans="1:56" s="1" customFormat="1" ht="15.75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</row>
    <row r="23" spans="1:56" s="1" customFormat="1" ht="15.75" x14ac:dyDescent="0.25">
      <c r="A23" s="59" t="s">
        <v>178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</row>
    <row r="24" spans="1:56" s="1" customFormat="1" ht="15.75" x14ac:dyDescent="0.25">
      <c r="A24" s="59" t="s">
        <v>200</v>
      </c>
      <c r="B24" s="91"/>
      <c r="C24" s="91"/>
      <c r="D24" s="91"/>
      <c r="E24" s="91"/>
      <c r="F24" s="91"/>
      <c r="G24" s="92"/>
      <c r="H24" s="134"/>
      <c r="I24" s="134"/>
      <c r="J24" s="87"/>
      <c r="K24" s="87"/>
      <c r="P24" s="139"/>
      <c r="Q24" s="139"/>
      <c r="R24" s="139"/>
      <c r="S24" s="139"/>
      <c r="T24" s="139"/>
      <c r="U24" s="140"/>
      <c r="V24" s="91"/>
      <c r="AK24" s="91"/>
      <c r="AM24" s="87"/>
      <c r="AN24" s="87"/>
      <c r="AV24" s="125"/>
    </row>
    <row r="25" spans="1:56" ht="15.75" x14ac:dyDescent="0.25">
      <c r="A25" s="59" t="s">
        <v>201</v>
      </c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1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ht="23.25" customHeight="1" x14ac:dyDescent="0.25">
      <c r="A1" s="164" t="s">
        <v>184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ht="15.75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ht="15.75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ht="63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63" customFormat="1" ht="15.75" x14ac:dyDescent="0.25">
      <c r="A8" s="61" t="s">
        <v>179</v>
      </c>
      <c r="B8" s="62" t="s">
        <v>133</v>
      </c>
      <c r="C8" s="66">
        <v>28620</v>
      </c>
      <c r="D8" s="66">
        <v>76101</v>
      </c>
      <c r="E8" s="66">
        <v>77542</v>
      </c>
      <c r="F8" s="66">
        <v>60902</v>
      </c>
      <c r="G8" s="146">
        <v>291103</v>
      </c>
      <c r="H8" s="67">
        <f>(F8+E8)/G8</f>
        <v>0.4755842433777735</v>
      </c>
      <c r="I8" s="67">
        <f>F8/G8</f>
        <v>0.20921117267771203</v>
      </c>
      <c r="J8" s="146">
        <v>47938</v>
      </c>
      <c r="K8" s="48">
        <v>149415</v>
      </c>
      <c r="L8" s="48">
        <v>141689</v>
      </c>
      <c r="M8" s="48">
        <v>291104</v>
      </c>
      <c r="N8" s="68">
        <f>K8/M8</f>
        <v>0.51327017148510501</v>
      </c>
      <c r="O8" s="49">
        <f>L8/M8</f>
        <v>0.48672982851489505</v>
      </c>
      <c r="P8" s="69">
        <v>29216</v>
      </c>
      <c r="Q8" s="69">
        <v>77690</v>
      </c>
      <c r="R8" s="69">
        <v>116757</v>
      </c>
      <c r="S8" s="69">
        <v>47467</v>
      </c>
      <c r="T8" s="69">
        <v>19976</v>
      </c>
      <c r="U8" s="69">
        <v>291106</v>
      </c>
      <c r="V8" s="51">
        <v>15527</v>
      </c>
      <c r="W8" s="51">
        <v>39223</v>
      </c>
      <c r="X8" s="51">
        <v>60190</v>
      </c>
      <c r="Y8" s="51">
        <v>24523</v>
      </c>
      <c r="Z8" s="51">
        <v>9946</v>
      </c>
      <c r="AA8" s="51">
        <v>13692</v>
      </c>
      <c r="AB8" s="51">
        <v>38468</v>
      </c>
      <c r="AC8" s="51">
        <v>56565</v>
      </c>
      <c r="AD8" s="51">
        <v>22941</v>
      </c>
      <c r="AE8" s="51">
        <v>10027</v>
      </c>
      <c r="AF8" s="51">
        <v>291102</v>
      </c>
      <c r="AG8" s="70">
        <v>1590</v>
      </c>
      <c r="AH8" s="70">
        <v>6307</v>
      </c>
      <c r="AI8" s="70">
        <v>20136</v>
      </c>
      <c r="AJ8" s="70">
        <v>372</v>
      </c>
      <c r="AK8" s="70">
        <v>5848</v>
      </c>
      <c r="AL8" s="70">
        <v>256838</v>
      </c>
      <c r="AM8" s="70">
        <v>291098</v>
      </c>
      <c r="AN8" s="71">
        <v>10444</v>
      </c>
      <c r="AO8" s="71">
        <v>280658</v>
      </c>
      <c r="AP8" s="71">
        <v>291102</v>
      </c>
      <c r="AQ8" s="72">
        <v>55485</v>
      </c>
      <c r="AR8" s="72">
        <v>405085</v>
      </c>
      <c r="AS8" s="73">
        <v>0.13697125294691237</v>
      </c>
      <c r="AT8" s="74">
        <v>22213</v>
      </c>
      <c r="AU8" s="74">
        <v>418346</v>
      </c>
      <c r="AV8" s="75">
        <f>AT8/AU8</f>
        <v>5.3097197056981543E-2</v>
      </c>
      <c r="AW8" s="76">
        <v>61080</v>
      </c>
      <c r="AX8" s="76">
        <v>395809</v>
      </c>
      <c r="AY8" s="77">
        <f>AW8/AX8</f>
        <v>0.15431685484665583</v>
      </c>
      <c r="AZ8" s="78">
        <v>26875</v>
      </c>
      <c r="BA8" s="78">
        <v>418346</v>
      </c>
      <c r="BB8" s="79">
        <f>AZ8/BA8</f>
        <v>6.4241082740124203E-2</v>
      </c>
    </row>
    <row r="9" spans="1:54" ht="15.75" x14ac:dyDescent="0.25">
      <c r="A9" s="42" t="s">
        <v>8</v>
      </c>
      <c r="B9" s="43" t="s">
        <v>133</v>
      </c>
      <c r="C9" s="64">
        <f>VLOOKUP(A9,'All Regions'!A7:AP122,3,FALSE)</f>
        <v>903</v>
      </c>
      <c r="D9" s="64">
        <f>VLOOKUP(A9,'All Regions'!A7:AQ122,4,FALSE)</f>
        <v>2495</v>
      </c>
      <c r="E9" s="64">
        <f>VLOOKUP(A9,'All Regions'!A7:AR122,5,FALSE)</f>
        <v>2256</v>
      </c>
      <c r="F9" s="64">
        <f>VLOOKUP(A9,'All Regions'!A7:AS122,6,FALSE)</f>
        <v>1500</v>
      </c>
      <c r="G9" s="64">
        <f>VLOOKUP(A9,'All Regions'!A7:AT122,7,FALSE)</f>
        <v>8280</v>
      </c>
      <c r="H9" s="65">
        <f>VLOOKUP(A9,'All Regions'!A7:AU122,8,FALSE)</f>
        <v>0.45362318840579713</v>
      </c>
      <c r="I9" s="65">
        <f>VLOOKUP(A9,'All Regions'!A7:AV122,9,FALSE)</f>
        <v>0.18115942028985507</v>
      </c>
      <c r="J9" s="64">
        <f>VLOOKUP(A9,'All Regions'!A7:AW122,10,FALSE)</f>
        <v>1126</v>
      </c>
      <c r="K9" s="29">
        <f>VLOOKUP(A9,'All Regions'!A7:AX122,11,FALSE)</f>
        <v>3974</v>
      </c>
      <c r="L9" s="29">
        <f>VLOOKUP(A9,'All Regions'!A7:AY122,12,FALSE)</f>
        <v>4308</v>
      </c>
      <c r="M9" s="29">
        <f>VLOOKUP(A9,'All Regions'!A7:AZ122,13,FALSE)</f>
        <v>8282</v>
      </c>
      <c r="N9" s="30">
        <f>VLOOKUP(A9,'All Regions'!A7:BA122,14,FALSE)</f>
        <v>0.47983578845689445</v>
      </c>
      <c r="O9" s="30">
        <f>VLOOKUP(A9,'All Regions'!A7:BB122,15,FALSE)</f>
        <v>0.52016421154310555</v>
      </c>
      <c r="P9" s="138">
        <f>VLOOKUP(A9,'All Regions'!A7:BC122,16,FALSE)</f>
        <v>688</v>
      </c>
      <c r="Q9" s="138">
        <f>VLOOKUP(A9,'All Regions'!A7:BD122,17,FALSE)</f>
        <v>2076</v>
      </c>
      <c r="R9" s="138">
        <f>VLOOKUP(A9,'All Regions'!A7:BE122,18,FALSE)</f>
        <v>3347</v>
      </c>
      <c r="S9" s="138">
        <f>VLOOKUP(A9,'All Regions'!A7:BF122,19,FALSE)</f>
        <v>1532</v>
      </c>
      <c r="T9" s="138">
        <f>VLOOKUP(A9,'All Regions'!A7:BG122,20,FALSE)</f>
        <v>639</v>
      </c>
      <c r="U9" s="138">
        <f>VLOOKUP(A9,'All Regions'!A7:BH122,21,FALSE)</f>
        <v>8282</v>
      </c>
      <c r="V9" s="141">
        <f>VLOOKUP(A9,'All Regions'!A7:BI122,22,FALSE)</f>
        <v>336</v>
      </c>
      <c r="W9" s="141">
        <f>VLOOKUP(A9,'All Regions'!A7:BJ122,23,FALSE)</f>
        <v>951</v>
      </c>
      <c r="X9" s="141">
        <f>VLOOKUP(A9,'All Regions'!A7:BK122,24,FALSE)</f>
        <v>1600</v>
      </c>
      <c r="Y9" s="141">
        <f>VLOOKUP(A9,'All Regions'!A7:BL122,25,FALSE)</f>
        <v>748</v>
      </c>
      <c r="Z9" s="141">
        <f>VLOOKUP(A9,'All Regions'!A7:BM122,26,FALSE)</f>
        <v>339</v>
      </c>
      <c r="AA9" s="141">
        <f>VLOOKUP(A9,'All Regions'!A7:BN122,27,FALSE)</f>
        <v>354</v>
      </c>
      <c r="AB9" s="141">
        <f>VLOOKUP(A9,'All Regions'!A7:BO122,28,FALSE)</f>
        <v>1124</v>
      </c>
      <c r="AC9" s="141">
        <f>VLOOKUP(A9,'All Regions'!A7:BP122,29,FALSE)</f>
        <v>1747</v>
      </c>
      <c r="AD9" s="141">
        <f>VLOOKUP(A9,'All Regions'!A7:BQ122,30,FALSE)</f>
        <v>784</v>
      </c>
      <c r="AE9" s="141">
        <f>VLOOKUP(A9,'All Regions'!A7:BR122,31,FALSE)</f>
        <v>300</v>
      </c>
      <c r="AF9" s="141">
        <f>VLOOKUP(A9,'All Regions'!A7:BS122,32,FALSE)</f>
        <v>8283</v>
      </c>
      <c r="AG9" s="33">
        <f>VLOOKUP(A9,'All Regions'!A7:BT122,33,FALSE)</f>
        <v>38</v>
      </c>
      <c r="AH9" s="33">
        <f>VLOOKUP(A9,'All Regions'!A7:BU122,34,FALSE)</f>
        <v>90</v>
      </c>
      <c r="AI9" s="33">
        <f>VLOOKUP(A9,'All Regions'!A7:BV122,35,FALSE)</f>
        <v>554</v>
      </c>
      <c r="AJ9" s="33">
        <f>VLOOKUP(A9,'All Regions'!A7:BW122,36,FALSE)</f>
        <v>7</v>
      </c>
      <c r="AK9" s="33">
        <f>VLOOKUP(A9,'All Regions'!A7:BX122,37,FALSE)</f>
        <v>148</v>
      </c>
      <c r="AL9" s="33">
        <f>VLOOKUP(A9,'All Regions'!A7:BY122,38,FALSE)</f>
        <v>7444</v>
      </c>
      <c r="AM9" s="33">
        <f>VLOOKUP(A9,'All Regions'!A7:BZ122,39,FALSE)</f>
        <v>8281</v>
      </c>
      <c r="AN9" s="34">
        <f>VLOOKUP(A9,'All Regions'!A7:CA122,40,FALSE)</f>
        <v>279</v>
      </c>
      <c r="AO9" s="34">
        <f>VLOOKUP(A9,'All Regions'!A7:CB122,41,FALSE)</f>
        <v>8003</v>
      </c>
      <c r="AP9" s="34">
        <f>VLOOKUP(A9,'All Regions'!A7:CC122,42,FALSE)</f>
        <v>8282</v>
      </c>
      <c r="AQ9" s="27">
        <v>2742</v>
      </c>
      <c r="AR9" s="27">
        <v>13707</v>
      </c>
      <c r="AS9" s="28">
        <v>0.20004377325454148</v>
      </c>
      <c r="AT9" s="35">
        <f>VLOOKUP(A9,'All Regions'!A7:CG122,46,FALSE)</f>
        <v>515</v>
      </c>
      <c r="AU9" s="35">
        <f>VLOOKUP(A9,'All Regions'!A7:CH122,47,FALSE)</f>
        <v>14779</v>
      </c>
      <c r="AV9" s="36">
        <f>VLOOKUP(A9,'All Regions'!A7:CI122,48,FALSE)</f>
        <v>3.4846741998782058E-2</v>
      </c>
      <c r="AW9" s="37">
        <v>2090</v>
      </c>
      <c r="AX9" s="37">
        <v>13699</v>
      </c>
      <c r="AY9" s="38">
        <v>0.15256588072122051</v>
      </c>
      <c r="AZ9" s="39">
        <v>862</v>
      </c>
      <c r="BA9" s="39">
        <v>14779</v>
      </c>
      <c r="BB9" s="40">
        <v>5.8326003112524526E-2</v>
      </c>
    </row>
    <row r="10" spans="1:54" ht="15.75" x14ac:dyDescent="0.25">
      <c r="A10" s="42" t="s">
        <v>14</v>
      </c>
      <c r="B10" s="43" t="s">
        <v>133</v>
      </c>
      <c r="C10" s="64">
        <f>VLOOKUP(A10,'All Regions'!A8:AP123,3,FALSE)</f>
        <v>9471</v>
      </c>
      <c r="D10" s="64">
        <f>VLOOKUP(A10,'All Regions'!A8:AQ123,4,FALSE)</f>
        <v>23250</v>
      </c>
      <c r="E10" s="64">
        <f>VLOOKUP(A10,'All Regions'!A8:AR123,5,FALSE)</f>
        <v>25760</v>
      </c>
      <c r="F10" s="64">
        <f>VLOOKUP(A10,'All Regions'!A8:AS123,6,FALSE)</f>
        <v>24595</v>
      </c>
      <c r="G10" s="64">
        <f>VLOOKUP(A10,'All Regions'!A8:AT123,7,FALSE)</f>
        <v>101124</v>
      </c>
      <c r="H10" s="65">
        <f>VLOOKUP(A10,'All Regions'!A8:AU123,8,FALSE)</f>
        <v>0.49795300818796723</v>
      </c>
      <c r="I10" s="65">
        <f>VLOOKUP(A10,'All Regions'!A8:AV123,9,FALSE)</f>
        <v>0.2432162493572248</v>
      </c>
      <c r="J10" s="64">
        <f>VLOOKUP(A10,'All Regions'!A8:AW123,10,FALSE)</f>
        <v>18048</v>
      </c>
      <c r="K10" s="29">
        <f>VLOOKUP(A10,'All Regions'!A8:AX123,11,FALSE)</f>
        <v>53566</v>
      </c>
      <c r="L10" s="29">
        <f>VLOOKUP(A10,'All Regions'!A8:AY123,12,FALSE)</f>
        <v>47559</v>
      </c>
      <c r="M10" s="29">
        <f>VLOOKUP(A10,'All Regions'!A8:AZ123,13,FALSE)</f>
        <v>101125</v>
      </c>
      <c r="N10" s="30">
        <f>VLOOKUP(A10,'All Regions'!A8:BA123,14,FALSE)</f>
        <v>0.52970086526576021</v>
      </c>
      <c r="O10" s="30">
        <f>VLOOKUP(A10,'All Regions'!A8:BB123,15,FALSE)</f>
        <v>0.47029913473423979</v>
      </c>
      <c r="P10" s="138">
        <f>VLOOKUP(A10,'All Regions'!A8:BC123,16,FALSE)</f>
        <v>10321</v>
      </c>
      <c r="Q10" s="138">
        <f>VLOOKUP(A10,'All Regions'!A8:BD123,17,FALSE)</f>
        <v>29793</v>
      </c>
      <c r="R10" s="138">
        <f>VLOOKUP(A10,'All Regions'!A8:BE123,18,FALSE)</f>
        <v>39894</v>
      </c>
      <c r="S10" s="138">
        <f>VLOOKUP(A10,'All Regions'!A8:BF123,19,FALSE)</f>
        <v>14949</v>
      </c>
      <c r="T10" s="138">
        <f>VLOOKUP(A10,'All Regions'!A8:BG123,20,FALSE)</f>
        <v>6167</v>
      </c>
      <c r="U10" s="138">
        <f>VLOOKUP(A10,'All Regions'!A8:BH123,21,FALSE)</f>
        <v>101124</v>
      </c>
      <c r="V10" s="141">
        <f>VLOOKUP(A10,'All Regions'!A8:BI123,22,FALSE)</f>
        <v>5881</v>
      </c>
      <c r="W10" s="141">
        <f>VLOOKUP(A10,'All Regions'!A8:BJ123,23,FALSE)</f>
        <v>15828</v>
      </c>
      <c r="X10" s="141">
        <f>VLOOKUP(A10,'All Regions'!A8:BK123,24,FALSE)</f>
        <v>21003</v>
      </c>
      <c r="Y10" s="141">
        <f>VLOOKUP(A10,'All Regions'!A8:BL123,25,FALSE)</f>
        <v>7842</v>
      </c>
      <c r="Z10" s="141">
        <f>VLOOKUP(A10,'All Regions'!A8:BM123,26,FALSE)</f>
        <v>3011</v>
      </c>
      <c r="AA10" s="141">
        <f>VLOOKUP(A10,'All Regions'!A8:BN123,27,FALSE)</f>
        <v>4440</v>
      </c>
      <c r="AB10" s="141">
        <f>VLOOKUP(A10,'All Regions'!A8:BO123,28,FALSE)</f>
        <v>13965</v>
      </c>
      <c r="AC10" s="141">
        <f>VLOOKUP(A10,'All Regions'!A8:BP123,29,FALSE)</f>
        <v>18890</v>
      </c>
      <c r="AD10" s="141">
        <f>VLOOKUP(A10,'All Regions'!A8:BQ123,30,FALSE)</f>
        <v>7107</v>
      </c>
      <c r="AE10" s="141">
        <f>VLOOKUP(A10,'All Regions'!A8:BR123,31,FALSE)</f>
        <v>3156</v>
      </c>
      <c r="AF10" s="141">
        <f>VLOOKUP(A10,'All Regions'!A8:BS123,32,FALSE)</f>
        <v>101123</v>
      </c>
      <c r="AG10" s="33">
        <f>VLOOKUP(A10,'All Regions'!A8:BT123,33,FALSE)</f>
        <v>512</v>
      </c>
      <c r="AH10" s="33">
        <f>VLOOKUP(A10,'All Regions'!A8:BU123,34,FALSE)</f>
        <v>3629</v>
      </c>
      <c r="AI10" s="33">
        <f>VLOOKUP(A10,'All Regions'!A8:BV123,35,FALSE)</f>
        <v>10131</v>
      </c>
      <c r="AJ10" s="33">
        <f>VLOOKUP(A10,'All Regions'!A8:BW123,36,FALSE)</f>
        <v>124</v>
      </c>
      <c r="AK10" s="33">
        <f>VLOOKUP(A10,'All Regions'!A8:BX123,37,FALSE)</f>
        <v>2475</v>
      </c>
      <c r="AL10" s="33">
        <f>VLOOKUP(A10,'All Regions'!A8:BY123,38,FALSE)</f>
        <v>84252</v>
      </c>
      <c r="AM10" s="33">
        <f>VLOOKUP(A10,'All Regions'!A8:BZ123,39,FALSE)</f>
        <v>101123</v>
      </c>
      <c r="AN10" s="34">
        <f>VLOOKUP(A10,'All Regions'!A8:CA123,40,FALSE)</f>
        <v>4060</v>
      </c>
      <c r="AO10" s="34">
        <f>VLOOKUP(A10,'All Regions'!A8:CB123,41,FALSE)</f>
        <v>97064</v>
      </c>
      <c r="AP10" s="34">
        <f>VLOOKUP(A10,'All Regions'!A8:CC123,42,FALSE)</f>
        <v>101124</v>
      </c>
      <c r="AQ10" s="27">
        <v>13078</v>
      </c>
      <c r="AR10" s="27">
        <v>122804</v>
      </c>
      <c r="AS10" s="28">
        <v>0.10649490244617439</v>
      </c>
      <c r="AT10" s="35">
        <f>VLOOKUP(A10,'All Regions'!A8:CG123,46,FALSE)</f>
        <v>3936</v>
      </c>
      <c r="AU10" s="35">
        <f>VLOOKUP(A10,'All Regions'!A8:CH123,47,FALSE)</f>
        <v>123122</v>
      </c>
      <c r="AV10" s="36">
        <f>VLOOKUP(A10,'All Regions'!A8:CI123,48,FALSE)</f>
        <v>3.196829161319667E-2</v>
      </c>
      <c r="AW10" s="37">
        <v>23637</v>
      </c>
      <c r="AX10" s="37">
        <v>115111</v>
      </c>
      <c r="AY10" s="38">
        <v>0.20534093179626622</v>
      </c>
      <c r="AZ10" s="39">
        <v>11196</v>
      </c>
      <c r="BA10" s="39">
        <v>123122</v>
      </c>
      <c r="BB10" s="40">
        <v>9.0934195350952707E-2</v>
      </c>
    </row>
    <row r="11" spans="1:54" ht="15.75" x14ac:dyDescent="0.25">
      <c r="A11" s="42" t="s">
        <v>18</v>
      </c>
      <c r="B11" s="43" t="s">
        <v>133</v>
      </c>
      <c r="C11" s="64">
        <f>VLOOKUP(A11,'All Regions'!A9:AP124,3,FALSE)</f>
        <v>1616</v>
      </c>
      <c r="D11" s="64">
        <f>VLOOKUP(A11,'All Regions'!A9:AQ124,4,FALSE)</f>
        <v>4209</v>
      </c>
      <c r="E11" s="64">
        <f>VLOOKUP(A11,'All Regions'!A9:AR124,5,FALSE)</f>
        <v>4085</v>
      </c>
      <c r="F11" s="64">
        <f>VLOOKUP(A11,'All Regions'!A9:AS124,6,FALSE)</f>
        <v>2918</v>
      </c>
      <c r="G11" s="64">
        <f>VLOOKUP(A11,'All Regions'!A9:AT124,7,FALSE)</f>
        <v>15373</v>
      </c>
      <c r="H11" s="65">
        <f>VLOOKUP(A11,'All Regions'!A9:AU124,8,FALSE)</f>
        <v>0.45553893189357964</v>
      </c>
      <c r="I11" s="65">
        <f>VLOOKUP(A11,'All Regions'!A9:AV124,9,FALSE)</f>
        <v>0.18981330904833149</v>
      </c>
      <c r="J11" s="64">
        <f>VLOOKUP(A11,'All Regions'!A9:AW124,10,FALSE)</f>
        <v>2545</v>
      </c>
      <c r="K11" s="29">
        <f>VLOOKUP(A11,'All Regions'!A9:AX124,11,FALSE)</f>
        <v>6738</v>
      </c>
      <c r="L11" s="29">
        <f>VLOOKUP(A11,'All Regions'!A9:AY124,12,FALSE)</f>
        <v>8634</v>
      </c>
      <c r="M11" s="29">
        <f>VLOOKUP(A11,'All Regions'!A9:AZ124,13,FALSE)</f>
        <v>15372</v>
      </c>
      <c r="N11" s="30">
        <f>VLOOKUP(A11,'All Regions'!A9:BA124,14,FALSE)</f>
        <v>0.43832943013270881</v>
      </c>
      <c r="O11" s="30">
        <f>VLOOKUP(A11,'All Regions'!A9:BB124,15,FALSE)</f>
        <v>0.56167056986729114</v>
      </c>
      <c r="P11" s="138">
        <f>VLOOKUP(A11,'All Regions'!A9:BC124,16,FALSE)</f>
        <v>1563</v>
      </c>
      <c r="Q11" s="138">
        <f>VLOOKUP(A11,'All Regions'!A9:BD124,17,FALSE)</f>
        <v>4237</v>
      </c>
      <c r="R11" s="138">
        <f>VLOOKUP(A11,'All Regions'!A9:BE124,18,FALSE)</f>
        <v>6091</v>
      </c>
      <c r="S11" s="138">
        <f>VLOOKUP(A11,'All Regions'!A9:BF124,19,FALSE)</f>
        <v>2512</v>
      </c>
      <c r="T11" s="138">
        <f>VLOOKUP(A11,'All Regions'!A9:BG124,20,FALSE)</f>
        <v>968</v>
      </c>
      <c r="U11" s="138">
        <f>VLOOKUP(A11,'All Regions'!A9:BH124,21,FALSE)</f>
        <v>15371</v>
      </c>
      <c r="V11" s="141">
        <f>VLOOKUP(A11,'All Regions'!A9:BI124,22,FALSE)</f>
        <v>775</v>
      </c>
      <c r="W11" s="141">
        <f>VLOOKUP(A11,'All Regions'!A9:BJ124,23,FALSE)</f>
        <v>1786</v>
      </c>
      <c r="X11" s="141">
        <f>VLOOKUP(A11,'All Regions'!A9:BK124,24,FALSE)</f>
        <v>2643</v>
      </c>
      <c r="Y11" s="141">
        <f>VLOOKUP(A11,'All Regions'!A9:BL124,25,FALSE)</f>
        <v>1093</v>
      </c>
      <c r="Z11" s="141">
        <f>VLOOKUP(A11,'All Regions'!A9:BM124,26,FALSE)</f>
        <v>442</v>
      </c>
      <c r="AA11" s="141">
        <f>VLOOKUP(A11,'All Regions'!A9:BN124,27,FALSE)</f>
        <v>788</v>
      </c>
      <c r="AB11" s="141">
        <f>VLOOKUP(A11,'All Regions'!A9:BO124,28,FALSE)</f>
        <v>2451</v>
      </c>
      <c r="AC11" s="141">
        <f>VLOOKUP(A11,'All Regions'!A9:BP124,29,FALSE)</f>
        <v>3449</v>
      </c>
      <c r="AD11" s="141">
        <f>VLOOKUP(A11,'All Regions'!A9:BQ124,30,FALSE)</f>
        <v>1419</v>
      </c>
      <c r="AE11" s="141">
        <f>VLOOKUP(A11,'All Regions'!A9:BR124,31,FALSE)</f>
        <v>527</v>
      </c>
      <c r="AF11" s="141">
        <f>VLOOKUP(A11,'All Regions'!A9:BS124,32,FALSE)</f>
        <v>15373</v>
      </c>
      <c r="AG11" s="33">
        <f>VLOOKUP(A11,'All Regions'!A9:BT124,33,FALSE)</f>
        <v>74</v>
      </c>
      <c r="AH11" s="33">
        <f>VLOOKUP(A11,'All Regions'!A9:BU124,34,FALSE)</f>
        <v>213</v>
      </c>
      <c r="AI11" s="33">
        <f>VLOOKUP(A11,'All Regions'!A9:BV124,35,FALSE)</f>
        <v>1293</v>
      </c>
      <c r="AJ11" s="33">
        <f>VLOOKUP(A11,'All Regions'!A9:BW124,36,FALSE)</f>
        <v>18</v>
      </c>
      <c r="AK11" s="33">
        <f>VLOOKUP(A11,'All Regions'!A9:BX124,37,FALSE)</f>
        <v>288</v>
      </c>
      <c r="AL11" s="33">
        <f>VLOOKUP(A11,'All Regions'!A9:BY124,38,FALSE)</f>
        <v>13484</v>
      </c>
      <c r="AM11" s="33">
        <f>VLOOKUP(A11,'All Regions'!A9:BZ124,39,FALSE)</f>
        <v>15370</v>
      </c>
      <c r="AN11" s="34">
        <f>VLOOKUP(A11,'All Regions'!A9:CA124,40,FALSE)</f>
        <v>545</v>
      </c>
      <c r="AO11" s="34">
        <f>VLOOKUP(A11,'All Regions'!A9:CB124,41,FALSE)</f>
        <v>14827</v>
      </c>
      <c r="AP11" s="34">
        <f>VLOOKUP(A11,'All Regions'!A9:CC124,42,FALSE)</f>
        <v>15372</v>
      </c>
      <c r="AQ11" s="27">
        <v>2896</v>
      </c>
      <c r="AR11" s="27">
        <v>25776</v>
      </c>
      <c r="AS11" s="28">
        <v>0.11235257603972688</v>
      </c>
      <c r="AT11" s="35">
        <f>VLOOKUP(A11,'All Regions'!A9:CG124,46,FALSE)</f>
        <v>1487</v>
      </c>
      <c r="AU11" s="35">
        <f>VLOOKUP(A11,'All Regions'!A9:CH124,47,FALSE)</f>
        <v>27711</v>
      </c>
      <c r="AV11" s="36">
        <f>VLOOKUP(A11,'All Regions'!A9:CI124,48,FALSE)</f>
        <v>5.3661001046515826E-2</v>
      </c>
      <c r="AW11" s="37">
        <v>1953</v>
      </c>
      <c r="AX11" s="37">
        <v>24522</v>
      </c>
      <c r="AY11" s="38">
        <v>7.9642769757768531E-2</v>
      </c>
      <c r="AZ11" s="39">
        <v>509</v>
      </c>
      <c r="BA11" s="39">
        <v>27711</v>
      </c>
      <c r="BB11" s="40">
        <v>1.8368157049547112E-2</v>
      </c>
    </row>
    <row r="12" spans="1:54" ht="15.75" x14ac:dyDescent="0.25">
      <c r="A12" s="42" t="s">
        <v>19</v>
      </c>
      <c r="B12" s="43" t="s">
        <v>133</v>
      </c>
      <c r="C12" s="64">
        <f>VLOOKUP(A12,'All Regions'!A10:AP125,3,FALSE)</f>
        <v>1752</v>
      </c>
      <c r="D12" s="64">
        <f>VLOOKUP(A12,'All Regions'!A10:AQ125,4,FALSE)</f>
        <v>4621</v>
      </c>
      <c r="E12" s="64">
        <f>VLOOKUP(A12,'All Regions'!A10:AR125,5,FALSE)</f>
        <v>4580</v>
      </c>
      <c r="F12" s="64">
        <f>VLOOKUP(A12,'All Regions'!A10:AS125,6,FALSE)</f>
        <v>2929</v>
      </c>
      <c r="G12" s="64">
        <f>VLOOKUP(A12,'All Regions'!A10:AT125,7,FALSE)</f>
        <v>17045</v>
      </c>
      <c r="H12" s="65">
        <f>VLOOKUP(A12,'All Regions'!A10:AU125,8,FALSE)</f>
        <v>0.44053974772660603</v>
      </c>
      <c r="I12" s="65">
        <f>VLOOKUP(A12,'All Regions'!A10:AV125,9,FALSE)</f>
        <v>0.17183924904664125</v>
      </c>
      <c r="J12" s="64">
        <f>VLOOKUP(A12,'All Regions'!A10:AW125,10,FALSE)</f>
        <v>3163</v>
      </c>
      <c r="K12" s="29">
        <f>VLOOKUP(A12,'All Regions'!A10:AX125,11,FALSE)</f>
        <v>8774</v>
      </c>
      <c r="L12" s="29">
        <f>VLOOKUP(A12,'All Regions'!A10:AY125,12,FALSE)</f>
        <v>8271</v>
      </c>
      <c r="M12" s="29">
        <f>VLOOKUP(A12,'All Regions'!A10:AZ125,13,FALSE)</f>
        <v>17045</v>
      </c>
      <c r="N12" s="30">
        <f>VLOOKUP(A12,'All Regions'!A10:BA125,14,FALSE)</f>
        <v>0.51475506013493688</v>
      </c>
      <c r="O12" s="30">
        <f>VLOOKUP(A12,'All Regions'!A10:BB125,15,FALSE)</f>
        <v>0.48524493986506306</v>
      </c>
      <c r="P12" s="138">
        <f>VLOOKUP(A12,'All Regions'!A10:BC125,16,FALSE)</f>
        <v>2099</v>
      </c>
      <c r="Q12" s="138">
        <f>VLOOKUP(A12,'All Regions'!A10:BD125,17,FALSE)</f>
        <v>4295</v>
      </c>
      <c r="R12" s="138">
        <f>VLOOKUP(A12,'All Regions'!A10:BE125,18,FALSE)</f>
        <v>6421</v>
      </c>
      <c r="S12" s="138">
        <f>VLOOKUP(A12,'All Regions'!A10:BF125,19,FALSE)</f>
        <v>2832</v>
      </c>
      <c r="T12" s="138">
        <f>VLOOKUP(A12,'All Regions'!A10:BG125,20,FALSE)</f>
        <v>1397</v>
      </c>
      <c r="U12" s="138">
        <f>VLOOKUP(A12,'All Regions'!A10:BH125,21,FALSE)</f>
        <v>17044</v>
      </c>
      <c r="V12" s="141">
        <f>VLOOKUP(A12,'All Regions'!A10:BI125,22,FALSE)</f>
        <v>1096</v>
      </c>
      <c r="W12" s="141">
        <f>VLOOKUP(A12,'All Regions'!A10:BJ125,23,FALSE)</f>
        <v>2104</v>
      </c>
      <c r="X12" s="141">
        <f>VLOOKUP(A12,'All Regions'!A10:BK125,24,FALSE)</f>
        <v>3349</v>
      </c>
      <c r="Y12" s="141">
        <f>VLOOKUP(A12,'All Regions'!A10:BL125,25,FALSE)</f>
        <v>1518</v>
      </c>
      <c r="Z12" s="141">
        <f>VLOOKUP(A12,'All Regions'!A10:BM125,26,FALSE)</f>
        <v>706</v>
      </c>
      <c r="AA12" s="141">
        <f>VLOOKUP(A12,'All Regions'!A10:BN125,27,FALSE)</f>
        <v>1002</v>
      </c>
      <c r="AB12" s="141">
        <f>VLOOKUP(A12,'All Regions'!A10:BO125,28,FALSE)</f>
        <v>2191</v>
      </c>
      <c r="AC12" s="141">
        <f>VLOOKUP(A12,'All Regions'!A10:BP125,29,FALSE)</f>
        <v>3072</v>
      </c>
      <c r="AD12" s="141">
        <f>VLOOKUP(A12,'All Regions'!A10:BQ125,30,FALSE)</f>
        <v>1314</v>
      </c>
      <c r="AE12" s="141">
        <f>VLOOKUP(A12,'All Regions'!A10:BR125,31,FALSE)</f>
        <v>691</v>
      </c>
      <c r="AF12" s="141">
        <f>VLOOKUP(A12,'All Regions'!A10:BS125,32,FALSE)</f>
        <v>17043</v>
      </c>
      <c r="AG12" s="33">
        <f>VLOOKUP(A12,'All Regions'!A10:BT125,33,FALSE)</f>
        <v>118</v>
      </c>
      <c r="AH12" s="33">
        <f>VLOOKUP(A12,'All Regions'!A10:BU125,34,FALSE)</f>
        <v>187</v>
      </c>
      <c r="AI12" s="33">
        <f>VLOOKUP(A12,'All Regions'!A10:BV125,35,FALSE)</f>
        <v>592</v>
      </c>
      <c r="AJ12" s="33">
        <f>VLOOKUP(A12,'All Regions'!A10:BW125,36,FALSE)</f>
        <v>20</v>
      </c>
      <c r="AK12" s="33">
        <f>VLOOKUP(A12,'All Regions'!A10:BX125,37,FALSE)</f>
        <v>330</v>
      </c>
      <c r="AL12" s="33">
        <f>VLOOKUP(A12,'All Regions'!A10:BY125,38,FALSE)</f>
        <v>15798</v>
      </c>
      <c r="AM12" s="33">
        <f>VLOOKUP(A12,'All Regions'!A10:BZ125,39,FALSE)</f>
        <v>17045</v>
      </c>
      <c r="AN12" s="34">
        <f>VLOOKUP(A12,'All Regions'!A10:CA125,40,FALSE)</f>
        <v>692</v>
      </c>
      <c r="AO12" s="34">
        <f>VLOOKUP(A12,'All Regions'!A10:CB125,41,FALSE)</f>
        <v>16352</v>
      </c>
      <c r="AP12" s="34">
        <f>VLOOKUP(A12,'All Regions'!A10:CC125,42,FALSE)</f>
        <v>17044</v>
      </c>
      <c r="AQ12" s="27">
        <v>3473</v>
      </c>
      <c r="AR12" s="27">
        <v>23205</v>
      </c>
      <c r="AS12" s="28">
        <v>0.14966602025425554</v>
      </c>
      <c r="AT12" s="35">
        <f>VLOOKUP(A12,'All Regions'!A10:CG125,46,FALSE)</f>
        <v>1343</v>
      </c>
      <c r="AU12" s="35">
        <f>VLOOKUP(A12,'All Regions'!A10:CH125,47,FALSE)</f>
        <v>23343</v>
      </c>
      <c r="AV12" s="36">
        <f>VLOOKUP(A12,'All Regions'!A10:CI125,48,FALSE)</f>
        <v>5.7533307629696266E-2</v>
      </c>
      <c r="AW12" s="37">
        <v>2862</v>
      </c>
      <c r="AX12" s="37">
        <v>23205</v>
      </c>
      <c r="AY12" s="38">
        <v>0.1233354880413704</v>
      </c>
      <c r="AZ12" s="39">
        <v>1412</v>
      </c>
      <c r="BA12" s="39">
        <v>23343</v>
      </c>
      <c r="BB12" s="40">
        <v>6.0489225892130405E-2</v>
      </c>
    </row>
    <row r="13" spans="1:54" ht="15.75" x14ac:dyDescent="0.25">
      <c r="A13" s="42" t="s">
        <v>30</v>
      </c>
      <c r="B13" s="43" t="s">
        <v>133</v>
      </c>
      <c r="C13" s="64">
        <f>VLOOKUP(A13,'All Regions'!A11:AP126,3,FALSE)</f>
        <v>5028</v>
      </c>
      <c r="D13" s="64">
        <f>VLOOKUP(A13,'All Regions'!A11:AQ126,4,FALSE)</f>
        <v>14594</v>
      </c>
      <c r="E13" s="64">
        <f>VLOOKUP(A13,'All Regions'!A11:AR126,5,FALSE)</f>
        <v>15681</v>
      </c>
      <c r="F13" s="64">
        <f>VLOOKUP(A13,'All Regions'!A11:AS126,6,FALSE)</f>
        <v>12705</v>
      </c>
      <c r="G13" s="64">
        <f>VLOOKUP(A13,'All Regions'!A11:AT126,7,FALSE)</f>
        <v>55230</v>
      </c>
      <c r="H13" s="65">
        <f>VLOOKUP(A13,'All Regions'!A11:AU126,8,FALSE)</f>
        <v>0.51395980445410105</v>
      </c>
      <c r="I13" s="65">
        <f>VLOOKUP(A13,'All Regions'!A11:AV126,9,FALSE)</f>
        <v>0.23003802281368821</v>
      </c>
      <c r="J13" s="64">
        <f>VLOOKUP(A13,'All Regions'!A11:AW126,10,FALSE)</f>
        <v>7222</v>
      </c>
      <c r="K13" s="29">
        <f>VLOOKUP(A13,'All Regions'!A11:AX126,11,FALSE)</f>
        <v>28784</v>
      </c>
      <c r="L13" s="29">
        <f>VLOOKUP(A13,'All Regions'!A11:AY126,12,FALSE)</f>
        <v>26446</v>
      </c>
      <c r="M13" s="29">
        <f>VLOOKUP(A13,'All Regions'!A11:AZ126,13,FALSE)</f>
        <v>55230</v>
      </c>
      <c r="N13" s="30">
        <f>VLOOKUP(A13,'All Regions'!A11:BA126,14,FALSE)</f>
        <v>0.52116603295310515</v>
      </c>
      <c r="O13" s="30">
        <f>VLOOKUP(A13,'All Regions'!A11:BB126,15,FALSE)</f>
        <v>0.47883396704689479</v>
      </c>
      <c r="P13" s="138">
        <f>VLOOKUP(A13,'All Regions'!A11:BC126,16,FALSE)</f>
        <v>4315</v>
      </c>
      <c r="Q13" s="138">
        <f>VLOOKUP(A13,'All Regions'!A11:BD126,17,FALSE)</f>
        <v>13510</v>
      </c>
      <c r="R13" s="138">
        <f>VLOOKUP(A13,'All Regions'!A11:BE126,18,FALSE)</f>
        <v>23699</v>
      </c>
      <c r="S13" s="138">
        <f>VLOOKUP(A13,'All Regions'!A11:BF126,19,FALSE)</f>
        <v>9899</v>
      </c>
      <c r="T13" s="138">
        <f>VLOOKUP(A13,'All Regions'!A11:BG126,20,FALSE)</f>
        <v>3807</v>
      </c>
      <c r="U13" s="138">
        <f>VLOOKUP(A13,'All Regions'!A11:BH126,21,FALSE)</f>
        <v>55230</v>
      </c>
      <c r="V13" s="141">
        <f>VLOOKUP(A13,'All Regions'!A11:BI126,22,FALSE)</f>
        <v>2275</v>
      </c>
      <c r="W13" s="141">
        <f>VLOOKUP(A13,'All Regions'!A11:BJ126,23,FALSE)</f>
        <v>6959</v>
      </c>
      <c r="X13" s="141">
        <f>VLOOKUP(A13,'All Regions'!A11:BK126,24,FALSE)</f>
        <v>12421</v>
      </c>
      <c r="Y13" s="141">
        <f>VLOOKUP(A13,'All Regions'!A11:BL126,25,FALSE)</f>
        <v>5209</v>
      </c>
      <c r="Z13" s="141">
        <f>VLOOKUP(A13,'All Regions'!A11:BM126,26,FALSE)</f>
        <v>1918</v>
      </c>
      <c r="AA13" s="141">
        <f>VLOOKUP(A13,'All Regions'!A11:BN126,27,FALSE)</f>
        <v>2041</v>
      </c>
      <c r="AB13" s="141">
        <f>VLOOKUP(A13,'All Regions'!A11:BO126,28,FALSE)</f>
        <v>6550</v>
      </c>
      <c r="AC13" s="141">
        <f>VLOOKUP(A13,'All Regions'!A11:BP126,29,FALSE)</f>
        <v>11278</v>
      </c>
      <c r="AD13" s="141">
        <f>VLOOKUP(A13,'All Regions'!A11:BQ126,30,FALSE)</f>
        <v>4690</v>
      </c>
      <c r="AE13" s="141">
        <f>VLOOKUP(A13,'All Regions'!A11:BR126,31,FALSE)</f>
        <v>1889</v>
      </c>
      <c r="AF13" s="141">
        <f>VLOOKUP(A13,'All Regions'!A11:BS126,32,FALSE)</f>
        <v>55230</v>
      </c>
      <c r="AG13" s="33">
        <f>VLOOKUP(A13,'All Regions'!A11:BT126,33,FALSE)</f>
        <v>246</v>
      </c>
      <c r="AH13" s="33">
        <f>VLOOKUP(A13,'All Regions'!A11:BU126,34,FALSE)</f>
        <v>888</v>
      </c>
      <c r="AI13" s="33">
        <f>VLOOKUP(A13,'All Regions'!A11:BV126,35,FALSE)</f>
        <v>4089</v>
      </c>
      <c r="AJ13" s="33">
        <f>VLOOKUP(A13,'All Regions'!A11:BW126,36,FALSE)</f>
        <v>58</v>
      </c>
      <c r="AK13" s="33">
        <f>VLOOKUP(A13,'All Regions'!A11:BX126,37,FALSE)</f>
        <v>896</v>
      </c>
      <c r="AL13" s="33">
        <f>VLOOKUP(A13,'All Regions'!A11:BY126,38,FALSE)</f>
        <v>49051</v>
      </c>
      <c r="AM13" s="33">
        <f>VLOOKUP(A13,'All Regions'!A11:BZ126,39,FALSE)</f>
        <v>55228</v>
      </c>
      <c r="AN13" s="34">
        <f>VLOOKUP(A13,'All Regions'!A11:CA126,40,FALSE)</f>
        <v>1654</v>
      </c>
      <c r="AO13" s="34">
        <f>VLOOKUP(A13,'All Regions'!A11:CB126,41,FALSE)</f>
        <v>53576</v>
      </c>
      <c r="AP13" s="34">
        <f>VLOOKUP(A13,'All Regions'!A11:CC126,42,FALSE)</f>
        <v>55230</v>
      </c>
      <c r="AQ13" s="27">
        <v>4285</v>
      </c>
      <c r="AR13" s="27">
        <v>43290</v>
      </c>
      <c r="AS13" s="28">
        <v>9.8983598983598986E-2</v>
      </c>
      <c r="AT13" s="35">
        <f>VLOOKUP(A13,'All Regions'!A11:CG126,46,FALSE)</f>
        <v>2519</v>
      </c>
      <c r="AU13" s="35">
        <f>VLOOKUP(A13,'All Regions'!A11:CH126,47,FALSE)</f>
        <v>46377</v>
      </c>
      <c r="AV13" s="36">
        <f>VLOOKUP(A13,'All Regions'!A11:CI126,48,FALSE)</f>
        <v>5.431571684240033E-2</v>
      </c>
      <c r="AW13" s="37">
        <v>3758</v>
      </c>
      <c r="AX13" s="37">
        <v>42701</v>
      </c>
      <c r="AY13" s="38">
        <v>8.8007306620453848E-2</v>
      </c>
      <c r="AZ13" s="39">
        <v>2298</v>
      </c>
      <c r="BA13" s="39">
        <v>46377</v>
      </c>
      <c r="BB13" s="40">
        <v>4.9550423701403716E-2</v>
      </c>
    </row>
    <row r="14" spans="1:54" ht="15.75" x14ac:dyDescent="0.25">
      <c r="A14" s="42" t="s">
        <v>31</v>
      </c>
      <c r="B14" s="43" t="s">
        <v>133</v>
      </c>
      <c r="C14" s="64">
        <f>VLOOKUP(A14,'All Regions'!A12:AP127,3,FALSE)</f>
        <v>450</v>
      </c>
      <c r="D14" s="64">
        <f>VLOOKUP(A14,'All Regions'!A12:AQ127,4,FALSE)</f>
        <v>1306</v>
      </c>
      <c r="E14" s="64">
        <f>VLOOKUP(A14,'All Regions'!A12:AR127,5,FALSE)</f>
        <v>1230</v>
      </c>
      <c r="F14" s="64">
        <f>VLOOKUP(A14,'All Regions'!A12:AS127,6,FALSE)</f>
        <v>822</v>
      </c>
      <c r="G14" s="64">
        <f>VLOOKUP(A14,'All Regions'!A12:AT127,7,FALSE)</f>
        <v>4620</v>
      </c>
      <c r="H14" s="65">
        <f>VLOOKUP(A14,'All Regions'!A12:AU127,8,FALSE)</f>
        <v>0.44415584415584414</v>
      </c>
      <c r="I14" s="65">
        <f>VLOOKUP(A14,'All Regions'!A12:AV127,9,FALSE)</f>
        <v>0.17792207792207793</v>
      </c>
      <c r="J14" s="64">
        <f>VLOOKUP(A14,'All Regions'!A12:AW127,10,FALSE)</f>
        <v>812</v>
      </c>
      <c r="K14" s="29">
        <f>VLOOKUP(A14,'All Regions'!A12:AX127,11,FALSE)</f>
        <v>2387</v>
      </c>
      <c r="L14" s="29">
        <f>VLOOKUP(A14,'All Regions'!A12:AY127,12,FALSE)</f>
        <v>2234</v>
      </c>
      <c r="M14" s="29">
        <f>VLOOKUP(A14,'All Regions'!A12:AZ127,13,FALSE)</f>
        <v>4621</v>
      </c>
      <c r="N14" s="30">
        <f>VLOOKUP(A14,'All Regions'!A12:BA127,14,FALSE)</f>
        <v>0.51655485825578884</v>
      </c>
      <c r="O14" s="30">
        <f>VLOOKUP(A14,'All Regions'!A12:BB127,15,FALSE)</f>
        <v>0.48344514174421122</v>
      </c>
      <c r="P14" s="138">
        <f>VLOOKUP(A14,'All Regions'!A12:BC127,16,FALSE)</f>
        <v>537</v>
      </c>
      <c r="Q14" s="138">
        <f>VLOOKUP(A14,'All Regions'!A12:BD127,17,FALSE)</f>
        <v>1133</v>
      </c>
      <c r="R14" s="138">
        <f>VLOOKUP(A14,'All Regions'!A12:BE127,18,FALSE)</f>
        <v>1775</v>
      </c>
      <c r="S14" s="138">
        <f>VLOOKUP(A14,'All Regions'!A12:BF127,19,FALSE)</f>
        <v>791</v>
      </c>
      <c r="T14" s="138">
        <f>VLOOKUP(A14,'All Regions'!A12:BG127,20,FALSE)</f>
        <v>384</v>
      </c>
      <c r="U14" s="138">
        <f>VLOOKUP(A14,'All Regions'!A12:BH127,21,FALSE)</f>
        <v>4620</v>
      </c>
      <c r="V14" s="141">
        <f>VLOOKUP(A14,'All Regions'!A12:BI127,22,FALSE)</f>
        <v>285</v>
      </c>
      <c r="W14" s="141">
        <f>VLOOKUP(A14,'All Regions'!A12:BJ127,23,FALSE)</f>
        <v>547</v>
      </c>
      <c r="X14" s="141">
        <f>VLOOKUP(A14,'All Regions'!A12:BK127,24,FALSE)</f>
        <v>926</v>
      </c>
      <c r="Y14" s="141">
        <f>VLOOKUP(A14,'All Regions'!A12:BL127,25,FALSE)</f>
        <v>421</v>
      </c>
      <c r="Z14" s="141">
        <f>VLOOKUP(A14,'All Regions'!A12:BM127,26,FALSE)</f>
        <v>208</v>
      </c>
      <c r="AA14" s="141">
        <f>VLOOKUP(A14,'All Regions'!A12:BN127,27,FALSE)</f>
        <v>253</v>
      </c>
      <c r="AB14" s="141">
        <f>VLOOKUP(A14,'All Regions'!A12:BO127,28,FALSE)</f>
        <v>586</v>
      </c>
      <c r="AC14" s="141">
        <f>VLOOKUP(A14,'All Regions'!A12:BP127,29,FALSE)</f>
        <v>849</v>
      </c>
      <c r="AD14" s="141">
        <f>VLOOKUP(A14,'All Regions'!A12:BQ127,30,FALSE)</f>
        <v>370</v>
      </c>
      <c r="AE14" s="141">
        <f>VLOOKUP(A14,'All Regions'!A12:BR127,31,FALSE)</f>
        <v>176</v>
      </c>
      <c r="AF14" s="141">
        <f>VLOOKUP(A14,'All Regions'!A12:BS127,32,FALSE)</f>
        <v>4621</v>
      </c>
      <c r="AG14" s="33">
        <f>VLOOKUP(A14,'All Regions'!A12:BT127,33,FALSE)</f>
        <v>26</v>
      </c>
      <c r="AH14" s="33">
        <f>VLOOKUP(A14,'All Regions'!A12:BU127,34,FALSE)</f>
        <v>43</v>
      </c>
      <c r="AI14" s="33">
        <f>VLOOKUP(A14,'All Regions'!A12:BV127,35,FALSE)</f>
        <v>286</v>
      </c>
      <c r="AJ14" s="33">
        <f>VLOOKUP(A14,'All Regions'!A12:BW127,36,FALSE)</f>
        <v>4</v>
      </c>
      <c r="AK14" s="33">
        <f>VLOOKUP(A14,'All Regions'!A12:BX127,37,FALSE)</f>
        <v>98</v>
      </c>
      <c r="AL14" s="33">
        <f>VLOOKUP(A14,'All Regions'!A12:BY127,38,FALSE)</f>
        <v>4163</v>
      </c>
      <c r="AM14" s="33">
        <f>VLOOKUP(A14,'All Regions'!A12:BZ127,39,FALSE)</f>
        <v>4620</v>
      </c>
      <c r="AN14" s="34">
        <f>VLOOKUP(A14,'All Regions'!A12:CA127,40,FALSE)</f>
        <v>120</v>
      </c>
      <c r="AO14" s="34">
        <f>VLOOKUP(A14,'All Regions'!A12:CB127,41,FALSE)</f>
        <v>4500</v>
      </c>
      <c r="AP14" s="34">
        <f>VLOOKUP(A14,'All Regions'!A12:CC127,42,FALSE)</f>
        <v>4620</v>
      </c>
      <c r="AQ14" s="27">
        <v>1179</v>
      </c>
      <c r="AR14" s="27">
        <v>8785</v>
      </c>
      <c r="AS14" s="28">
        <v>0.13420603301081388</v>
      </c>
      <c r="AT14" s="35">
        <f>VLOOKUP(A14,'All Regions'!A12:CG127,46,FALSE)</f>
        <v>549</v>
      </c>
      <c r="AU14" s="35">
        <f>VLOOKUP(A14,'All Regions'!A12:CH127,47,FALSE)</f>
        <v>10003</v>
      </c>
      <c r="AV14" s="36">
        <f>VLOOKUP(A14,'All Regions'!A12:CI127,48,FALSE)</f>
        <v>5.4883534939518142E-2</v>
      </c>
      <c r="AW14" s="37">
        <v>1092</v>
      </c>
      <c r="AX14" s="37">
        <v>8785</v>
      </c>
      <c r="AY14" s="38">
        <v>0.12430278884462151</v>
      </c>
      <c r="AZ14" s="39">
        <v>295</v>
      </c>
      <c r="BA14" s="39">
        <v>10003</v>
      </c>
      <c r="BB14" s="40">
        <v>2.9491152654203739E-2</v>
      </c>
    </row>
    <row r="15" spans="1:54" ht="15.75" x14ac:dyDescent="0.25">
      <c r="A15" s="42" t="s">
        <v>32</v>
      </c>
      <c r="B15" s="43" t="s">
        <v>133</v>
      </c>
      <c r="C15" s="64">
        <f>VLOOKUP(A15,'All Regions'!A13:AP128,3,FALSE)</f>
        <v>734</v>
      </c>
      <c r="D15" s="64">
        <f>VLOOKUP(A15,'All Regions'!A13:AQ128,4,FALSE)</f>
        <v>1998</v>
      </c>
      <c r="E15" s="64">
        <f>VLOOKUP(A15,'All Regions'!A13:AR128,5,FALSE)</f>
        <v>1899</v>
      </c>
      <c r="F15" s="64">
        <f>VLOOKUP(A15,'All Regions'!A13:AS128,6,FALSE)</f>
        <v>1072</v>
      </c>
      <c r="G15" s="64">
        <f>VLOOKUP(A15,'All Regions'!A13:AT128,7,FALSE)</f>
        <v>6707</v>
      </c>
      <c r="H15" s="65">
        <f>VLOOKUP(A15,'All Regions'!A13:AU128,8,FALSE)</f>
        <v>0.44297003131057106</v>
      </c>
      <c r="I15" s="65">
        <f>VLOOKUP(A15,'All Regions'!A13:AV128,9,FALSE)</f>
        <v>0.15983301028775906</v>
      </c>
      <c r="J15" s="64">
        <f>VLOOKUP(A15,'All Regions'!A13:AW128,10,FALSE)</f>
        <v>1004</v>
      </c>
      <c r="K15" s="29">
        <f>VLOOKUP(A15,'All Regions'!A13:AX128,11,FALSE)</f>
        <v>3454</v>
      </c>
      <c r="L15" s="29">
        <f>VLOOKUP(A15,'All Regions'!A13:AY128,12,FALSE)</f>
        <v>3252</v>
      </c>
      <c r="M15" s="29">
        <f>VLOOKUP(A15,'All Regions'!A13:AZ128,13,FALSE)</f>
        <v>6706</v>
      </c>
      <c r="N15" s="30">
        <f>VLOOKUP(A15,'All Regions'!A13:BA128,14,FALSE)</f>
        <v>0.51506113927825825</v>
      </c>
      <c r="O15" s="30">
        <f>VLOOKUP(A15,'All Regions'!A13:BB128,15,FALSE)</f>
        <v>0.48493886072174175</v>
      </c>
      <c r="P15" s="138">
        <f>VLOOKUP(A15,'All Regions'!A13:BC128,16,FALSE)</f>
        <v>645</v>
      </c>
      <c r="Q15" s="138">
        <f>VLOOKUP(A15,'All Regions'!A13:BD128,17,FALSE)</f>
        <v>1640</v>
      </c>
      <c r="R15" s="138">
        <f>VLOOKUP(A15,'All Regions'!A13:BE128,18,FALSE)</f>
        <v>2734</v>
      </c>
      <c r="S15" s="138">
        <f>VLOOKUP(A15,'All Regions'!A13:BF128,19,FALSE)</f>
        <v>1180</v>
      </c>
      <c r="T15" s="138">
        <f>VLOOKUP(A15,'All Regions'!A13:BG128,20,FALSE)</f>
        <v>506</v>
      </c>
      <c r="U15" s="138">
        <f>VLOOKUP(A15,'All Regions'!A13:BH128,21,FALSE)</f>
        <v>6705</v>
      </c>
      <c r="V15" s="141">
        <f>VLOOKUP(A15,'All Regions'!A13:BI128,22,FALSE)</f>
        <v>320</v>
      </c>
      <c r="W15" s="141">
        <f>VLOOKUP(A15,'All Regions'!A13:BJ128,23,FALSE)</f>
        <v>832</v>
      </c>
      <c r="X15" s="141">
        <f>VLOOKUP(A15,'All Regions'!A13:BK128,24,FALSE)</f>
        <v>1404</v>
      </c>
      <c r="Y15" s="141">
        <f>VLOOKUP(A15,'All Regions'!A13:BL128,25,FALSE)</f>
        <v>638</v>
      </c>
      <c r="Z15" s="141">
        <f>VLOOKUP(A15,'All Regions'!A13:BM128,26,FALSE)</f>
        <v>260</v>
      </c>
      <c r="AA15" s="141">
        <f>VLOOKUP(A15,'All Regions'!A13:BN128,27,FALSE)</f>
        <v>325</v>
      </c>
      <c r="AB15" s="141">
        <f>VLOOKUP(A15,'All Regions'!A13:BO128,28,FALSE)</f>
        <v>809</v>
      </c>
      <c r="AC15" s="141">
        <f>VLOOKUP(A15,'All Regions'!A13:BP128,29,FALSE)</f>
        <v>1332</v>
      </c>
      <c r="AD15" s="141">
        <f>VLOOKUP(A15,'All Regions'!A13:BQ128,30,FALSE)</f>
        <v>542</v>
      </c>
      <c r="AE15" s="141">
        <f>VLOOKUP(A15,'All Regions'!A13:BR128,31,FALSE)</f>
        <v>245</v>
      </c>
      <c r="AF15" s="141">
        <f>VLOOKUP(A15,'All Regions'!A13:BS128,32,FALSE)</f>
        <v>6707</v>
      </c>
      <c r="AG15" s="33">
        <f>VLOOKUP(A15,'All Regions'!A13:BT128,33,FALSE)</f>
        <v>38</v>
      </c>
      <c r="AH15" s="33">
        <f>VLOOKUP(A15,'All Regions'!A13:BU128,34,FALSE)</f>
        <v>76</v>
      </c>
      <c r="AI15" s="33">
        <f>VLOOKUP(A15,'All Regions'!A13:BV128,35,FALSE)</f>
        <v>153</v>
      </c>
      <c r="AJ15" s="33">
        <f>VLOOKUP(A15,'All Regions'!A13:BW128,36,FALSE)</f>
        <v>9</v>
      </c>
      <c r="AK15" s="33">
        <f>VLOOKUP(A15,'All Regions'!A13:BX128,37,FALSE)</f>
        <v>98</v>
      </c>
      <c r="AL15" s="33">
        <f>VLOOKUP(A15,'All Regions'!A13:BY128,38,FALSE)</f>
        <v>6332</v>
      </c>
      <c r="AM15" s="33">
        <f>VLOOKUP(A15,'All Regions'!A13:BZ128,39,FALSE)</f>
        <v>6706</v>
      </c>
      <c r="AN15" s="34">
        <f>VLOOKUP(A15,'All Regions'!A13:CA128,40,FALSE)</f>
        <v>182</v>
      </c>
      <c r="AO15" s="34">
        <f>VLOOKUP(A15,'All Regions'!A13:CB128,41,FALSE)</f>
        <v>6524</v>
      </c>
      <c r="AP15" s="34">
        <f>VLOOKUP(A15,'All Regions'!A13:CC128,42,FALSE)</f>
        <v>6706</v>
      </c>
      <c r="AQ15" s="27">
        <v>2668</v>
      </c>
      <c r="AR15" s="27">
        <v>13025</v>
      </c>
      <c r="AS15" s="28">
        <v>0.20483685220729367</v>
      </c>
      <c r="AT15" s="35">
        <f>VLOOKUP(A15,'All Regions'!A13:CG128,46,FALSE)</f>
        <v>678</v>
      </c>
      <c r="AU15" s="35">
        <f>VLOOKUP(A15,'All Regions'!A13:CH128,47,FALSE)</f>
        <v>13199</v>
      </c>
      <c r="AV15" s="36">
        <f>VLOOKUP(A15,'All Regions'!A13:CI128,48,FALSE)</f>
        <v>5.1367527843018408E-2</v>
      </c>
      <c r="AW15" s="37">
        <v>2058</v>
      </c>
      <c r="AX15" s="37">
        <v>13037</v>
      </c>
      <c r="AY15" s="38">
        <v>0.15785840300682671</v>
      </c>
      <c r="AZ15" s="39">
        <v>253</v>
      </c>
      <c r="BA15" s="39">
        <v>13199</v>
      </c>
      <c r="BB15" s="40">
        <v>1.9168118796878551E-2</v>
      </c>
    </row>
    <row r="16" spans="1:54" ht="15.75" x14ac:dyDescent="0.25">
      <c r="A16" s="42" t="s">
        <v>37</v>
      </c>
      <c r="B16" s="43" t="s">
        <v>133</v>
      </c>
      <c r="C16" s="64">
        <f>VLOOKUP(A16,'All Regions'!A14:AP129,3,FALSE)</f>
        <v>474</v>
      </c>
      <c r="D16" s="64">
        <f>VLOOKUP(A16,'All Regions'!A14:AQ129,4,FALSE)</f>
        <v>1344</v>
      </c>
      <c r="E16" s="64">
        <f>VLOOKUP(A16,'All Regions'!A14:AR129,5,FALSE)</f>
        <v>1179</v>
      </c>
      <c r="F16" s="64">
        <f>VLOOKUP(A16,'All Regions'!A14:AS129,6,FALSE)</f>
        <v>708</v>
      </c>
      <c r="G16" s="64">
        <f>VLOOKUP(A16,'All Regions'!A14:AT129,7,FALSE)</f>
        <v>4297</v>
      </c>
      <c r="H16" s="65">
        <f>VLOOKUP(A16,'All Regions'!A14:AU129,8,FALSE)</f>
        <v>0.43914358855015129</v>
      </c>
      <c r="I16" s="65">
        <f>VLOOKUP(A16,'All Regions'!A14:AV129,9,FALSE)</f>
        <v>0.16476611589481033</v>
      </c>
      <c r="J16" s="64">
        <f>VLOOKUP(A16,'All Regions'!A14:AW129,10,FALSE)</f>
        <v>592</v>
      </c>
      <c r="K16" s="29">
        <f>VLOOKUP(A16,'All Regions'!A14:AX129,11,FALSE)</f>
        <v>2145</v>
      </c>
      <c r="L16" s="29">
        <f>VLOOKUP(A16,'All Regions'!A14:AY129,12,FALSE)</f>
        <v>2152</v>
      </c>
      <c r="M16" s="29">
        <f>VLOOKUP(A16,'All Regions'!A14:AZ129,13,FALSE)</f>
        <v>4297</v>
      </c>
      <c r="N16" s="30">
        <f>VLOOKUP(A16,'All Regions'!A14:BA129,14,FALSE)</f>
        <v>0.49918547824063297</v>
      </c>
      <c r="O16" s="30">
        <f>VLOOKUP(A16,'All Regions'!A14:BB129,15,FALSE)</f>
        <v>0.50081452175936703</v>
      </c>
      <c r="P16" s="138">
        <f>VLOOKUP(A16,'All Regions'!A14:BC129,16,FALSE)</f>
        <v>380</v>
      </c>
      <c r="Q16" s="138">
        <f>VLOOKUP(A16,'All Regions'!A14:BD129,17,FALSE)</f>
        <v>998</v>
      </c>
      <c r="R16" s="138">
        <f>VLOOKUP(A16,'All Regions'!A14:BE129,18,FALSE)</f>
        <v>1827</v>
      </c>
      <c r="S16" s="138">
        <f>VLOOKUP(A16,'All Regions'!A14:BF129,19,FALSE)</f>
        <v>746</v>
      </c>
      <c r="T16" s="138">
        <f>VLOOKUP(A16,'All Regions'!A14:BG129,20,FALSE)</f>
        <v>347</v>
      </c>
      <c r="U16" s="138">
        <f>VLOOKUP(A16,'All Regions'!A14:BH129,21,FALSE)</f>
        <v>4298</v>
      </c>
      <c r="V16" s="141">
        <f>VLOOKUP(A16,'All Regions'!A14:BI129,22,FALSE)</f>
        <v>188</v>
      </c>
      <c r="W16" s="141">
        <f>VLOOKUP(A16,'All Regions'!A14:BJ129,23,FALSE)</f>
        <v>459</v>
      </c>
      <c r="X16" s="141">
        <f>VLOOKUP(A16,'All Regions'!A14:BK129,24,FALSE)</f>
        <v>921</v>
      </c>
      <c r="Y16" s="141">
        <f>VLOOKUP(A16,'All Regions'!A14:BL129,25,FALSE)</f>
        <v>384</v>
      </c>
      <c r="Z16" s="141">
        <f>VLOOKUP(A16,'All Regions'!A14:BM129,26,FALSE)</f>
        <v>193</v>
      </c>
      <c r="AA16" s="141">
        <f>VLOOKUP(A16,'All Regions'!A14:BN129,27,FALSE)</f>
        <v>192</v>
      </c>
      <c r="AB16" s="141">
        <f>VLOOKUP(A16,'All Regions'!A14:BO129,28,FALSE)</f>
        <v>538</v>
      </c>
      <c r="AC16" s="141">
        <f>VLOOKUP(A16,'All Regions'!A14:BP129,29,FALSE)</f>
        <v>907</v>
      </c>
      <c r="AD16" s="141">
        <f>VLOOKUP(A16,'All Regions'!A14:BQ129,30,FALSE)</f>
        <v>362</v>
      </c>
      <c r="AE16" s="141">
        <f>VLOOKUP(A16,'All Regions'!A14:BR129,31,FALSE)</f>
        <v>154</v>
      </c>
      <c r="AF16" s="141">
        <f>VLOOKUP(A16,'All Regions'!A14:BS129,32,FALSE)</f>
        <v>4298</v>
      </c>
      <c r="AG16" s="33">
        <f>VLOOKUP(A16,'All Regions'!A14:BT129,33,FALSE)</f>
        <v>36</v>
      </c>
      <c r="AH16" s="33">
        <f>VLOOKUP(A16,'All Regions'!A14:BU129,34,FALSE)</f>
        <v>44</v>
      </c>
      <c r="AI16" s="33">
        <f>VLOOKUP(A16,'All Regions'!A14:BV129,35,FALSE)</f>
        <v>106</v>
      </c>
      <c r="AJ16" s="33">
        <f>VLOOKUP(A16,'All Regions'!A14:BW129,36,FALSE)</f>
        <v>0</v>
      </c>
      <c r="AK16" s="33">
        <f>VLOOKUP(A16,'All Regions'!A14:BX129,37,FALSE)</f>
        <v>56</v>
      </c>
      <c r="AL16" s="33">
        <f>VLOOKUP(A16,'All Regions'!A14:BY129,38,FALSE)</f>
        <v>4053</v>
      </c>
      <c r="AM16" s="33">
        <f>VLOOKUP(A16,'All Regions'!A14:BZ129,39,FALSE)</f>
        <v>4297</v>
      </c>
      <c r="AN16" s="34">
        <f>VLOOKUP(A16,'All Regions'!A14:CA129,40,FALSE)</f>
        <v>119</v>
      </c>
      <c r="AO16" s="34">
        <f>VLOOKUP(A16,'All Regions'!A14:CB129,41,FALSE)</f>
        <v>4178</v>
      </c>
      <c r="AP16" s="34">
        <f>VLOOKUP(A16,'All Regions'!A14:CC129,42,FALSE)</f>
        <v>4297</v>
      </c>
      <c r="AQ16" s="27">
        <v>1468</v>
      </c>
      <c r="AR16" s="27">
        <v>8026</v>
      </c>
      <c r="AS16" s="28">
        <v>0.18290555693994517</v>
      </c>
      <c r="AT16" s="35">
        <f>VLOOKUP(A16,'All Regions'!A14:CG129,46,FALSE)</f>
        <v>714</v>
      </c>
      <c r="AU16" s="35">
        <f>VLOOKUP(A16,'All Regions'!A14:CH129,47,FALSE)</f>
        <v>8092</v>
      </c>
      <c r="AV16" s="36">
        <f>VLOOKUP(A16,'All Regions'!A14:CI129,48,FALSE)</f>
        <v>8.8235294117647065E-2</v>
      </c>
      <c r="AW16" s="37">
        <v>1245</v>
      </c>
      <c r="AX16" s="37">
        <v>8026</v>
      </c>
      <c r="AY16" s="38">
        <v>0.15512085721405433</v>
      </c>
      <c r="AZ16" s="39">
        <v>145</v>
      </c>
      <c r="BA16" s="39">
        <v>8092</v>
      </c>
      <c r="BB16" s="40">
        <v>1.7918932278793872E-2</v>
      </c>
    </row>
    <row r="17" spans="1:54" ht="15.75" x14ac:dyDescent="0.25">
      <c r="A17" s="42" t="s">
        <v>41</v>
      </c>
      <c r="B17" s="43" t="s">
        <v>133</v>
      </c>
      <c r="C17" s="64">
        <f>VLOOKUP(A17,'All Regions'!A15:AP130,3,FALSE)</f>
        <v>499</v>
      </c>
      <c r="D17" s="64">
        <f>VLOOKUP(A17,'All Regions'!A15:AQ130,4,FALSE)</f>
        <v>1536</v>
      </c>
      <c r="E17" s="64">
        <f>VLOOKUP(A17,'All Regions'!A15:AR130,5,FALSE)</f>
        <v>1504</v>
      </c>
      <c r="F17" s="64">
        <f>VLOOKUP(A17,'All Regions'!A15:AS130,6,FALSE)</f>
        <v>874</v>
      </c>
      <c r="G17" s="64">
        <f>VLOOKUP(A17,'All Regions'!A15:AT130,7,FALSE)</f>
        <v>5367</v>
      </c>
      <c r="H17" s="65">
        <f>VLOOKUP(A17,'All Regions'!A15:AU130,8,FALSE)</f>
        <v>0.44307806968511271</v>
      </c>
      <c r="I17" s="65">
        <f>VLOOKUP(A17,'All Regions'!A15:AV130,9,FALSE)</f>
        <v>0.16284702813489846</v>
      </c>
      <c r="J17" s="64">
        <f>VLOOKUP(A17,'All Regions'!A15:AW130,10,FALSE)</f>
        <v>954</v>
      </c>
      <c r="K17" s="29">
        <f>VLOOKUP(A17,'All Regions'!A15:AX130,11,FALSE)</f>
        <v>2795</v>
      </c>
      <c r="L17" s="29">
        <f>VLOOKUP(A17,'All Regions'!A15:AY130,12,FALSE)</f>
        <v>2570</v>
      </c>
      <c r="M17" s="29">
        <f>VLOOKUP(A17,'All Regions'!A15:AZ130,13,FALSE)</f>
        <v>5365</v>
      </c>
      <c r="N17" s="30">
        <f>VLOOKUP(A17,'All Regions'!A15:BA130,14,FALSE)</f>
        <v>0.52096924510717613</v>
      </c>
      <c r="O17" s="30">
        <f>VLOOKUP(A17,'All Regions'!A15:BB130,15,FALSE)</f>
        <v>0.47903075489282387</v>
      </c>
      <c r="P17" s="138">
        <f>VLOOKUP(A17,'All Regions'!A15:BC130,16,FALSE)</f>
        <v>662</v>
      </c>
      <c r="Q17" s="138">
        <f>VLOOKUP(A17,'All Regions'!A15:BD130,17,FALSE)</f>
        <v>1222</v>
      </c>
      <c r="R17" s="138">
        <f>VLOOKUP(A17,'All Regions'!A15:BE130,18,FALSE)</f>
        <v>1958</v>
      </c>
      <c r="S17" s="138">
        <f>VLOOKUP(A17,'All Regions'!A15:BF130,19,FALSE)</f>
        <v>1006</v>
      </c>
      <c r="T17" s="138">
        <f>VLOOKUP(A17,'All Regions'!A15:BG130,20,FALSE)</f>
        <v>517</v>
      </c>
      <c r="U17" s="138">
        <f>VLOOKUP(A17,'All Regions'!A15:BH130,21,FALSE)</f>
        <v>5365</v>
      </c>
      <c r="V17" s="141">
        <f>VLOOKUP(A17,'All Regions'!A15:BI130,22,FALSE)</f>
        <v>340</v>
      </c>
      <c r="W17" s="141">
        <f>VLOOKUP(A17,'All Regions'!A15:BJ130,23,FALSE)</f>
        <v>605</v>
      </c>
      <c r="X17" s="141">
        <f>VLOOKUP(A17,'All Regions'!A15:BK130,24,FALSE)</f>
        <v>1058</v>
      </c>
      <c r="Y17" s="141">
        <f>VLOOKUP(A17,'All Regions'!A15:BL130,25,FALSE)</f>
        <v>526</v>
      </c>
      <c r="Z17" s="141">
        <f>VLOOKUP(A17,'All Regions'!A15:BM130,26,FALSE)</f>
        <v>265</v>
      </c>
      <c r="AA17" s="141">
        <f>VLOOKUP(A17,'All Regions'!A15:BN130,27,FALSE)</f>
        <v>320</v>
      </c>
      <c r="AB17" s="141">
        <f>VLOOKUP(A17,'All Regions'!A15:BO130,28,FALSE)</f>
        <v>618</v>
      </c>
      <c r="AC17" s="141">
        <f>VLOOKUP(A17,'All Regions'!A15:BP130,29,FALSE)</f>
        <v>901</v>
      </c>
      <c r="AD17" s="141">
        <f>VLOOKUP(A17,'All Regions'!A15:BQ130,30,FALSE)</f>
        <v>480</v>
      </c>
      <c r="AE17" s="141">
        <f>VLOOKUP(A17,'All Regions'!A15:BR130,31,FALSE)</f>
        <v>252</v>
      </c>
      <c r="AF17" s="141">
        <f>VLOOKUP(A17,'All Regions'!A15:BS130,32,FALSE)</f>
        <v>5365</v>
      </c>
      <c r="AG17" s="33">
        <f>VLOOKUP(A17,'All Regions'!A15:BT130,33,FALSE)</f>
        <v>20</v>
      </c>
      <c r="AH17" s="33">
        <f>VLOOKUP(A17,'All Regions'!A15:BU130,34,FALSE)</f>
        <v>48</v>
      </c>
      <c r="AI17" s="33">
        <f>VLOOKUP(A17,'All Regions'!A15:BV130,35,FALSE)</f>
        <v>107</v>
      </c>
      <c r="AJ17" s="33">
        <f>VLOOKUP(A17,'All Regions'!A15:BW130,36,FALSE)</f>
        <v>6</v>
      </c>
      <c r="AK17" s="33">
        <f>VLOOKUP(A17,'All Regions'!A15:BX130,37,FALSE)</f>
        <v>61</v>
      </c>
      <c r="AL17" s="33">
        <f>VLOOKUP(A17,'All Regions'!A15:BY130,38,FALSE)</f>
        <v>5122</v>
      </c>
      <c r="AM17" s="33">
        <f>VLOOKUP(A17,'All Regions'!A15:BZ130,39,FALSE)</f>
        <v>5364</v>
      </c>
      <c r="AN17" s="34">
        <f>VLOOKUP(A17,'All Regions'!A15:CA130,40,FALSE)</f>
        <v>92</v>
      </c>
      <c r="AO17" s="34">
        <f>VLOOKUP(A17,'All Regions'!A15:CB130,41,FALSE)</f>
        <v>5274</v>
      </c>
      <c r="AP17" s="34">
        <f>VLOOKUP(A17,'All Regions'!A15:CC130,42,FALSE)</f>
        <v>5366</v>
      </c>
      <c r="AQ17" s="27">
        <v>1233</v>
      </c>
      <c r="AR17" s="27">
        <v>8377</v>
      </c>
      <c r="AS17" s="28">
        <v>0.14718873104930166</v>
      </c>
      <c r="AT17" s="35">
        <f>VLOOKUP(A17,'All Regions'!A15:CG130,46,FALSE)</f>
        <v>415</v>
      </c>
      <c r="AU17" s="35">
        <f>VLOOKUP(A17,'All Regions'!A15:CH130,47,FALSE)</f>
        <v>8393</v>
      </c>
      <c r="AV17" s="36">
        <f>VLOOKUP(A17,'All Regions'!A15:CI130,48,FALSE)</f>
        <v>4.944596687715954E-2</v>
      </c>
      <c r="AW17" s="37">
        <v>919</v>
      </c>
      <c r="AX17" s="37">
        <v>8377</v>
      </c>
      <c r="AY17" s="38">
        <v>0.10970514503999045</v>
      </c>
      <c r="AZ17" s="39">
        <v>119</v>
      </c>
      <c r="BA17" s="39">
        <v>8393</v>
      </c>
      <c r="BB17" s="40">
        <v>1.4178482068390326E-2</v>
      </c>
    </row>
    <row r="18" spans="1:54" ht="15.75" x14ac:dyDescent="0.25">
      <c r="A18" s="42" t="s">
        <v>49</v>
      </c>
      <c r="B18" s="43" t="s">
        <v>133</v>
      </c>
      <c r="C18" s="64">
        <f>VLOOKUP(A18,'All Regions'!A16:AP131,3,FALSE)</f>
        <v>234</v>
      </c>
      <c r="D18" s="64">
        <f>VLOOKUP(A18,'All Regions'!A16:AQ131,4,FALSE)</f>
        <v>669</v>
      </c>
      <c r="E18" s="64">
        <f>VLOOKUP(A18,'All Regions'!A16:AR131,5,FALSE)</f>
        <v>613</v>
      </c>
      <c r="F18" s="64">
        <f>VLOOKUP(A18,'All Regions'!A16:AS131,6,FALSE)</f>
        <v>582</v>
      </c>
      <c r="G18" s="64">
        <f>VLOOKUP(A18,'All Regions'!A16:AT131,7,FALSE)</f>
        <v>2605</v>
      </c>
      <c r="H18" s="65">
        <f>VLOOKUP(A18,'All Regions'!A16:AU131,8,FALSE)</f>
        <v>0.45873320537428025</v>
      </c>
      <c r="I18" s="65">
        <f>VLOOKUP(A18,'All Regions'!A16:AV131,9,FALSE)</f>
        <v>0.22341650671785029</v>
      </c>
      <c r="J18" s="64">
        <f>VLOOKUP(A18,'All Regions'!A16:AW131,10,FALSE)</f>
        <v>507</v>
      </c>
      <c r="K18" s="29">
        <f>VLOOKUP(A18,'All Regions'!A16:AX131,11,FALSE)</f>
        <v>1452</v>
      </c>
      <c r="L18" s="29">
        <f>VLOOKUP(A18,'All Regions'!A16:AY131,12,FALSE)</f>
        <v>1153</v>
      </c>
      <c r="M18" s="29">
        <f>VLOOKUP(A18,'All Regions'!A16:AZ131,13,FALSE)</f>
        <v>2605</v>
      </c>
      <c r="N18" s="30">
        <f>VLOOKUP(A18,'All Regions'!A16:BA131,14,FALSE)</f>
        <v>0.55738963531669861</v>
      </c>
      <c r="O18" s="30">
        <f>VLOOKUP(A18,'All Regions'!A16:BB131,15,FALSE)</f>
        <v>0.44261036468330134</v>
      </c>
      <c r="P18" s="138">
        <f>VLOOKUP(A18,'All Regions'!A16:BC131,16,FALSE)</f>
        <v>319</v>
      </c>
      <c r="Q18" s="138">
        <f>VLOOKUP(A18,'All Regions'!A16:BD131,17,FALSE)</f>
        <v>596</v>
      </c>
      <c r="R18" s="138">
        <f>VLOOKUP(A18,'All Regions'!A16:BE131,18,FALSE)</f>
        <v>975</v>
      </c>
      <c r="S18" s="138">
        <f>VLOOKUP(A18,'All Regions'!A16:BF131,19,FALSE)</f>
        <v>457</v>
      </c>
      <c r="T18" s="138">
        <f>VLOOKUP(A18,'All Regions'!A16:BG131,20,FALSE)</f>
        <v>258</v>
      </c>
      <c r="U18" s="138">
        <f>VLOOKUP(A18,'All Regions'!A16:BH131,21,FALSE)</f>
        <v>2605</v>
      </c>
      <c r="V18" s="141">
        <f>VLOOKUP(A18,'All Regions'!A16:BI131,22,FALSE)</f>
        <v>197</v>
      </c>
      <c r="W18" s="141">
        <f>VLOOKUP(A18,'All Regions'!A16:BJ131,23,FALSE)</f>
        <v>312</v>
      </c>
      <c r="X18" s="141">
        <f>VLOOKUP(A18,'All Regions'!A16:BK131,24,FALSE)</f>
        <v>526</v>
      </c>
      <c r="Y18" s="141">
        <f>VLOOKUP(A18,'All Regions'!A16:BL131,25,FALSE)</f>
        <v>272</v>
      </c>
      <c r="Z18" s="141">
        <f>VLOOKUP(A18,'All Regions'!A16:BM131,26,FALSE)</f>
        <v>144</v>
      </c>
      <c r="AA18" s="141">
        <f>VLOOKUP(A18,'All Regions'!A16:BN131,27,FALSE)</f>
        <v>122</v>
      </c>
      <c r="AB18" s="141">
        <f>VLOOKUP(A18,'All Regions'!A16:BO131,28,FALSE)</f>
        <v>283</v>
      </c>
      <c r="AC18" s="141">
        <f>VLOOKUP(A18,'All Regions'!A16:BP131,29,FALSE)</f>
        <v>449</v>
      </c>
      <c r="AD18" s="141">
        <f>VLOOKUP(A18,'All Regions'!A16:BQ131,30,FALSE)</f>
        <v>185</v>
      </c>
      <c r="AE18" s="141">
        <f>VLOOKUP(A18,'All Regions'!A16:BR131,31,FALSE)</f>
        <v>114</v>
      </c>
      <c r="AF18" s="141">
        <f>VLOOKUP(A18,'All Regions'!A16:BS131,32,FALSE)</f>
        <v>2604</v>
      </c>
      <c r="AG18" s="33">
        <f>VLOOKUP(A18,'All Regions'!A16:BT131,33,FALSE)</f>
        <v>16</v>
      </c>
      <c r="AH18" s="33">
        <f>VLOOKUP(A18,'All Regions'!A16:BU131,34,FALSE)</f>
        <v>17</v>
      </c>
      <c r="AI18" s="33">
        <f>VLOOKUP(A18,'All Regions'!A16:BV131,35,FALSE)</f>
        <v>178</v>
      </c>
      <c r="AJ18" s="33">
        <f>VLOOKUP(A18,'All Regions'!A16:BW131,36,FALSE)</f>
        <v>0</v>
      </c>
      <c r="AK18" s="33">
        <f>VLOOKUP(A18,'All Regions'!A16:BX131,37,FALSE)</f>
        <v>52</v>
      </c>
      <c r="AL18" s="33">
        <f>VLOOKUP(A18,'All Regions'!A16:BY131,38,FALSE)</f>
        <v>2341</v>
      </c>
      <c r="AM18" s="33">
        <f>VLOOKUP(A18,'All Regions'!A16:BZ131,39,FALSE)</f>
        <v>2605</v>
      </c>
      <c r="AN18" s="34">
        <f>VLOOKUP(A18,'All Regions'!A16:CA131,40,FALSE)</f>
        <v>82</v>
      </c>
      <c r="AO18" s="34">
        <f>VLOOKUP(A18,'All Regions'!A16:CB131,41,FALSE)</f>
        <v>2523</v>
      </c>
      <c r="AP18" s="34">
        <f>VLOOKUP(A18,'All Regions'!A16:CC131,42,FALSE)</f>
        <v>2605</v>
      </c>
      <c r="AQ18" s="27">
        <v>826</v>
      </c>
      <c r="AR18" s="27">
        <v>5928</v>
      </c>
      <c r="AS18" s="28">
        <v>0.13933873144399461</v>
      </c>
      <c r="AT18" s="35">
        <f>VLOOKUP(A18,'All Regions'!A16:CG131,46,FALSE)</f>
        <v>155</v>
      </c>
      <c r="AU18" s="35">
        <f>VLOOKUP(A18,'All Regions'!A16:CH131,47,FALSE)</f>
        <v>5956</v>
      </c>
      <c r="AV18" s="36">
        <f>VLOOKUP(A18,'All Regions'!A16:CI131,48,FALSE)</f>
        <v>2.6024177300201477E-2</v>
      </c>
      <c r="AW18" s="37">
        <v>673</v>
      </c>
      <c r="AX18" s="37">
        <v>5310</v>
      </c>
      <c r="AY18" s="38">
        <v>0.12674199623352167</v>
      </c>
      <c r="AZ18" s="39">
        <v>87</v>
      </c>
      <c r="BA18" s="39">
        <v>5956</v>
      </c>
      <c r="BB18" s="40">
        <v>1.4607118871725991E-2</v>
      </c>
    </row>
    <row r="19" spans="1:54" ht="15.75" x14ac:dyDescent="0.25">
      <c r="A19" s="42" t="s">
        <v>57</v>
      </c>
      <c r="B19" s="43" t="s">
        <v>133</v>
      </c>
      <c r="C19" s="64">
        <f>VLOOKUP(A19,'All Regions'!A17:AP132,3,FALSE)</f>
        <v>1626</v>
      </c>
      <c r="D19" s="64">
        <f>VLOOKUP(A19,'All Regions'!A17:AQ132,4,FALSE)</f>
        <v>4604</v>
      </c>
      <c r="E19" s="64">
        <f>VLOOKUP(A19,'All Regions'!A17:AR132,5,FALSE)</f>
        <v>3869</v>
      </c>
      <c r="F19" s="64">
        <f>VLOOKUP(A19,'All Regions'!A17:AS132,6,FALSE)</f>
        <v>2150</v>
      </c>
      <c r="G19" s="64">
        <f>VLOOKUP(A19,'All Regions'!A17:AT132,7,FALSE)</f>
        <v>14501</v>
      </c>
      <c r="H19" s="65">
        <f>VLOOKUP(A19,'All Regions'!A17:AU132,8,FALSE)</f>
        <v>0.4150748224260396</v>
      </c>
      <c r="I19" s="65">
        <f>VLOOKUP(A19,'All Regions'!A17:AV132,9,FALSE)</f>
        <v>0.14826563685263086</v>
      </c>
      <c r="J19" s="64">
        <f>VLOOKUP(A19,'All Regions'!A17:AW132,10,FALSE)</f>
        <v>2252</v>
      </c>
      <c r="K19" s="29">
        <f>VLOOKUP(A19,'All Regions'!A17:AX132,11,FALSE)</f>
        <v>6520</v>
      </c>
      <c r="L19" s="29">
        <f>VLOOKUP(A19,'All Regions'!A17:AY132,12,FALSE)</f>
        <v>7982</v>
      </c>
      <c r="M19" s="29">
        <f>VLOOKUP(A19,'All Regions'!A17:AZ132,13,FALSE)</f>
        <v>14502</v>
      </c>
      <c r="N19" s="30">
        <f>VLOOKUP(A19,'All Regions'!A17:BA132,14,FALSE)</f>
        <v>0.44959315956419804</v>
      </c>
      <c r="O19" s="30">
        <f>VLOOKUP(A19,'All Regions'!A17:BB132,15,FALSE)</f>
        <v>0.5504068404358019</v>
      </c>
      <c r="P19" s="138">
        <f>VLOOKUP(A19,'All Regions'!A17:BC132,16,FALSE)</f>
        <v>1389</v>
      </c>
      <c r="Q19" s="138">
        <f>VLOOKUP(A19,'All Regions'!A17:BD132,17,FALSE)</f>
        <v>3819</v>
      </c>
      <c r="R19" s="138">
        <f>VLOOKUP(A19,'All Regions'!A17:BE132,18,FALSE)</f>
        <v>5948</v>
      </c>
      <c r="S19" s="138">
        <f>VLOOKUP(A19,'All Regions'!A17:BF132,19,FALSE)</f>
        <v>2455</v>
      </c>
      <c r="T19" s="138">
        <f>VLOOKUP(A19,'All Regions'!A17:BG132,20,FALSE)</f>
        <v>892</v>
      </c>
      <c r="U19" s="138">
        <f>VLOOKUP(A19,'All Regions'!A17:BH132,21,FALSE)</f>
        <v>14503</v>
      </c>
      <c r="V19" s="141">
        <f>VLOOKUP(A19,'All Regions'!A17:BI132,22,FALSE)</f>
        <v>665</v>
      </c>
      <c r="W19" s="141">
        <f>VLOOKUP(A19,'All Regions'!A17:BJ132,23,FALSE)</f>
        <v>1612</v>
      </c>
      <c r="X19" s="141">
        <f>VLOOKUP(A19,'All Regions'!A17:BK132,24,FALSE)</f>
        <v>2700</v>
      </c>
      <c r="Y19" s="141">
        <f>VLOOKUP(A19,'All Regions'!A17:BL132,25,FALSE)</f>
        <v>1101</v>
      </c>
      <c r="Z19" s="141">
        <f>VLOOKUP(A19,'All Regions'!A17:BM132,26,FALSE)</f>
        <v>442</v>
      </c>
      <c r="AA19" s="141">
        <f>VLOOKUP(A19,'All Regions'!A17:BN132,27,FALSE)</f>
        <v>725</v>
      </c>
      <c r="AB19" s="141">
        <f>VLOOKUP(A19,'All Regions'!A17:BO132,28,FALSE)</f>
        <v>2207</v>
      </c>
      <c r="AC19" s="141">
        <f>VLOOKUP(A19,'All Regions'!A17:BP132,29,FALSE)</f>
        <v>3248</v>
      </c>
      <c r="AD19" s="141">
        <f>VLOOKUP(A19,'All Regions'!A17:BQ132,30,FALSE)</f>
        <v>1353</v>
      </c>
      <c r="AE19" s="141">
        <f>VLOOKUP(A19,'All Regions'!A17:BR132,31,FALSE)</f>
        <v>450</v>
      </c>
      <c r="AF19" s="141">
        <f>VLOOKUP(A19,'All Regions'!A17:BS132,32,FALSE)</f>
        <v>14503</v>
      </c>
      <c r="AG19" s="33">
        <f>VLOOKUP(A19,'All Regions'!A17:BT132,33,FALSE)</f>
        <v>93</v>
      </c>
      <c r="AH19" s="33">
        <f>VLOOKUP(A19,'All Regions'!A17:BU132,34,FALSE)</f>
        <v>125</v>
      </c>
      <c r="AI19" s="33">
        <f>VLOOKUP(A19,'All Regions'!A17:BV132,35,FALSE)</f>
        <v>333</v>
      </c>
      <c r="AJ19" s="33">
        <f>VLOOKUP(A19,'All Regions'!A17:BW132,36,FALSE)</f>
        <v>14</v>
      </c>
      <c r="AK19" s="33">
        <f>VLOOKUP(A19,'All Regions'!A17:BX132,37,FALSE)</f>
        <v>255</v>
      </c>
      <c r="AL19" s="33">
        <f>VLOOKUP(A19,'All Regions'!A17:BY132,38,FALSE)</f>
        <v>13684</v>
      </c>
      <c r="AM19" s="33">
        <f>VLOOKUP(A19,'All Regions'!A17:BZ132,39,FALSE)</f>
        <v>14504</v>
      </c>
      <c r="AN19" s="34">
        <f>VLOOKUP(A19,'All Regions'!A17:CA132,40,FALSE)</f>
        <v>484</v>
      </c>
      <c r="AO19" s="34">
        <f>VLOOKUP(A19,'All Regions'!A17:CB132,41,FALSE)</f>
        <v>14018</v>
      </c>
      <c r="AP19" s="34">
        <f>VLOOKUP(A19,'All Regions'!A17:CC132,42,FALSE)</f>
        <v>14502</v>
      </c>
      <c r="AQ19" s="27">
        <v>3164</v>
      </c>
      <c r="AR19" s="27">
        <v>20493</v>
      </c>
      <c r="AS19" s="28">
        <v>0.15439418337969063</v>
      </c>
      <c r="AT19" s="35">
        <f>VLOOKUP(A19,'All Regions'!A17:CG132,46,FALSE)</f>
        <v>1175</v>
      </c>
      <c r="AU19" s="35">
        <f>VLOOKUP(A19,'All Regions'!A17:CH132,47,FALSE)</f>
        <v>20619</v>
      </c>
      <c r="AV19" s="36">
        <f>VLOOKUP(A19,'All Regions'!A17:CI132,48,FALSE)</f>
        <v>5.6986274795091905E-2</v>
      </c>
      <c r="AW19" s="37">
        <v>3110</v>
      </c>
      <c r="AX19" s="37">
        <v>20510</v>
      </c>
      <c r="AY19" s="38">
        <v>0.15163334958556801</v>
      </c>
      <c r="AZ19" s="39">
        <v>560</v>
      </c>
      <c r="BA19" s="39">
        <v>20619</v>
      </c>
      <c r="BB19" s="40">
        <v>2.715941607255444E-2</v>
      </c>
    </row>
    <row r="20" spans="1:54" ht="15.75" x14ac:dyDescent="0.25">
      <c r="A20" s="42" t="s">
        <v>67</v>
      </c>
      <c r="B20" s="43" t="s">
        <v>133</v>
      </c>
      <c r="C20" s="64">
        <f>VLOOKUP(A20,'All Regions'!A18:AP133,3,FALSE)</f>
        <v>139</v>
      </c>
      <c r="D20" s="64">
        <f>VLOOKUP(A20,'All Regions'!A18:AQ133,4,FALSE)</f>
        <v>419</v>
      </c>
      <c r="E20" s="64">
        <f>VLOOKUP(A20,'All Regions'!A18:AR133,5,FALSE)</f>
        <v>388</v>
      </c>
      <c r="F20" s="64">
        <f>VLOOKUP(A20,'All Regions'!A18:AS133,6,FALSE)</f>
        <v>254</v>
      </c>
      <c r="G20" s="64">
        <f>VLOOKUP(A20,'All Regions'!A18:AT133,7,FALSE)</f>
        <v>1414</v>
      </c>
      <c r="H20" s="65">
        <f>VLOOKUP(A20,'All Regions'!A18:AU133,8,FALSE)</f>
        <v>0.45403111739745405</v>
      </c>
      <c r="I20" s="65">
        <f>VLOOKUP(A20,'All Regions'!A18:AV133,9,FALSE)</f>
        <v>0.17963224893917965</v>
      </c>
      <c r="J20" s="64">
        <f>VLOOKUP(A20,'All Regions'!A18:AW133,10,FALSE)</f>
        <v>214</v>
      </c>
      <c r="K20" s="29">
        <f>VLOOKUP(A20,'All Regions'!A18:AX133,11,FALSE)</f>
        <v>711</v>
      </c>
      <c r="L20" s="29">
        <f>VLOOKUP(A20,'All Regions'!A18:AY133,12,FALSE)</f>
        <v>702</v>
      </c>
      <c r="M20" s="29">
        <f>VLOOKUP(A20,'All Regions'!A18:AZ133,13,FALSE)</f>
        <v>1413</v>
      </c>
      <c r="N20" s="30">
        <f>VLOOKUP(A20,'All Regions'!A18:BA133,14,FALSE)</f>
        <v>0.50318471337579618</v>
      </c>
      <c r="O20" s="30">
        <f>VLOOKUP(A20,'All Regions'!A18:BB133,15,FALSE)</f>
        <v>0.49681528662420382</v>
      </c>
      <c r="P20" s="138">
        <f>VLOOKUP(A20,'All Regions'!A18:BC133,16,FALSE)</f>
        <v>138</v>
      </c>
      <c r="Q20" s="138">
        <f>VLOOKUP(A20,'All Regions'!A18:BD133,17,FALSE)</f>
        <v>342</v>
      </c>
      <c r="R20" s="138">
        <f>VLOOKUP(A20,'All Regions'!A18:BE133,18,FALSE)</f>
        <v>551</v>
      </c>
      <c r="S20" s="138">
        <f>VLOOKUP(A20,'All Regions'!A18:BF133,19,FALSE)</f>
        <v>265</v>
      </c>
      <c r="T20" s="138">
        <f>VLOOKUP(A20,'All Regions'!A18:BG133,20,FALSE)</f>
        <v>116</v>
      </c>
      <c r="U20" s="138">
        <f>VLOOKUP(A20,'All Regions'!A18:BH133,21,FALSE)</f>
        <v>1412</v>
      </c>
      <c r="V20" s="141">
        <f>VLOOKUP(A20,'All Regions'!A18:BI133,22,FALSE)</f>
        <v>73</v>
      </c>
      <c r="W20" s="141">
        <f>VLOOKUP(A20,'All Regions'!A18:BJ133,23,FALSE)</f>
        <v>168</v>
      </c>
      <c r="X20" s="141">
        <f>VLOOKUP(A20,'All Regions'!A18:BK133,24,FALSE)</f>
        <v>274</v>
      </c>
      <c r="Y20" s="141">
        <f>VLOOKUP(A20,'All Regions'!A18:BL133,25,FALSE)</f>
        <v>139</v>
      </c>
      <c r="Z20" s="141">
        <f>VLOOKUP(A20,'All Regions'!A18:BM133,26,FALSE)</f>
        <v>57</v>
      </c>
      <c r="AA20" s="141">
        <f>VLOOKUP(A20,'All Regions'!A18:BN133,27,FALSE)</f>
        <v>64</v>
      </c>
      <c r="AB20" s="141">
        <f>VLOOKUP(A20,'All Regions'!A18:BO133,28,FALSE)</f>
        <v>176</v>
      </c>
      <c r="AC20" s="141">
        <f>VLOOKUP(A20,'All Regions'!A18:BP133,29,FALSE)</f>
        <v>276</v>
      </c>
      <c r="AD20" s="141">
        <f>VLOOKUP(A20,'All Regions'!A18:BQ133,30,FALSE)</f>
        <v>126</v>
      </c>
      <c r="AE20" s="141">
        <f>VLOOKUP(A20,'All Regions'!A18:BR133,31,FALSE)</f>
        <v>59</v>
      </c>
      <c r="AF20" s="141">
        <f>VLOOKUP(A20,'All Regions'!A18:BS133,32,FALSE)</f>
        <v>1412</v>
      </c>
      <c r="AG20" s="33">
        <f>VLOOKUP(A20,'All Regions'!A18:BT133,33,FALSE)</f>
        <v>8</v>
      </c>
      <c r="AH20" s="33">
        <f>VLOOKUP(A20,'All Regions'!A18:BU133,34,FALSE)</f>
        <v>6</v>
      </c>
      <c r="AI20" s="33">
        <f>VLOOKUP(A20,'All Regions'!A18:BV133,35,FALSE)</f>
        <v>32</v>
      </c>
      <c r="AJ20" s="33">
        <f>VLOOKUP(A20,'All Regions'!A18:BW133,36,FALSE)</f>
        <v>0</v>
      </c>
      <c r="AK20" s="33">
        <f>VLOOKUP(A20,'All Regions'!A18:BX133,37,FALSE)</f>
        <v>14</v>
      </c>
      <c r="AL20" s="33">
        <f>VLOOKUP(A20,'All Regions'!A18:BY133,38,FALSE)</f>
        <v>1352</v>
      </c>
      <c r="AM20" s="33">
        <f>VLOOKUP(A20,'All Regions'!A18:BZ133,39,FALSE)</f>
        <v>1412</v>
      </c>
      <c r="AN20" s="34">
        <f>VLOOKUP(A20,'All Regions'!A18:CA133,40,FALSE)</f>
        <v>31</v>
      </c>
      <c r="AO20" s="34">
        <f>VLOOKUP(A20,'All Regions'!A18:CB133,41,FALSE)</f>
        <v>1383</v>
      </c>
      <c r="AP20" s="34">
        <f>VLOOKUP(A20,'All Regions'!A18:CC133,42,FALSE)</f>
        <v>1414</v>
      </c>
      <c r="AQ20" s="27">
        <v>957</v>
      </c>
      <c r="AR20" s="27">
        <v>4843</v>
      </c>
      <c r="AS20" s="28">
        <v>0.19760479041916168</v>
      </c>
      <c r="AT20" s="35">
        <f>VLOOKUP(A20,'All Regions'!A18:CG133,46,FALSE)</f>
        <v>435</v>
      </c>
      <c r="AU20" s="35">
        <f>VLOOKUP(A20,'All Regions'!A18:CH133,47,FALSE)</f>
        <v>4857</v>
      </c>
      <c r="AV20" s="36">
        <f>VLOOKUP(A20,'All Regions'!A18:CI133,48,FALSE)</f>
        <v>8.9561457689932053E-2</v>
      </c>
      <c r="AW20" s="37">
        <v>874</v>
      </c>
      <c r="AX20" s="37">
        <v>4843</v>
      </c>
      <c r="AY20" s="38">
        <v>0.18046665290109437</v>
      </c>
      <c r="AZ20" s="39">
        <v>57</v>
      </c>
      <c r="BA20" s="39">
        <v>4857</v>
      </c>
      <c r="BB20" s="40">
        <v>1.1735639283508339E-2</v>
      </c>
    </row>
    <row r="21" spans="1:54" ht="15.75" x14ac:dyDescent="0.25">
      <c r="A21" s="42" t="s">
        <v>70</v>
      </c>
      <c r="B21" s="43" t="s">
        <v>133</v>
      </c>
      <c r="C21" s="64">
        <f>VLOOKUP(A21,'All Regions'!A19:AP134,3,FALSE)</f>
        <v>830</v>
      </c>
      <c r="D21" s="64">
        <f>VLOOKUP(A21,'All Regions'!A19:AQ134,4,FALSE)</f>
        <v>2305</v>
      </c>
      <c r="E21" s="64">
        <f>VLOOKUP(A21,'All Regions'!A19:AR134,5,FALSE)</f>
        <v>2071</v>
      </c>
      <c r="F21" s="64">
        <f>VLOOKUP(A21,'All Regions'!A19:AS134,6,FALSE)</f>
        <v>1377</v>
      </c>
      <c r="G21" s="64">
        <f>VLOOKUP(A21,'All Regions'!A19:AT134,7,FALSE)</f>
        <v>7843</v>
      </c>
      <c r="H21" s="65">
        <f>VLOOKUP(A21,'All Regions'!A19:AU134,8,FALSE)</f>
        <v>0.43962769348463598</v>
      </c>
      <c r="I21" s="65">
        <f>VLOOKUP(A21,'All Regions'!A19:AV134,9,FALSE)</f>
        <v>0.17557057248501848</v>
      </c>
      <c r="J21" s="64">
        <f>VLOOKUP(A21,'All Regions'!A19:AW134,10,FALSE)</f>
        <v>1260</v>
      </c>
      <c r="K21" s="29">
        <f>VLOOKUP(A21,'All Regions'!A19:AX134,11,FALSE)</f>
        <v>3703</v>
      </c>
      <c r="L21" s="29">
        <f>VLOOKUP(A21,'All Regions'!A19:AY134,12,FALSE)</f>
        <v>4140</v>
      </c>
      <c r="M21" s="29">
        <f>VLOOKUP(A21,'All Regions'!A19:AZ134,13,FALSE)</f>
        <v>7843</v>
      </c>
      <c r="N21" s="30">
        <f>VLOOKUP(A21,'All Regions'!A19:BA134,14,FALSE)</f>
        <v>0.47214076246334313</v>
      </c>
      <c r="O21" s="30">
        <f>VLOOKUP(A21,'All Regions'!A19:BB134,15,FALSE)</f>
        <v>0.52785923753665687</v>
      </c>
      <c r="P21" s="138">
        <f>VLOOKUP(A21,'All Regions'!A19:BC134,16,FALSE)</f>
        <v>813</v>
      </c>
      <c r="Q21" s="138">
        <f>VLOOKUP(A21,'All Regions'!A19:BD134,17,FALSE)</f>
        <v>1918</v>
      </c>
      <c r="R21" s="138">
        <f>VLOOKUP(A21,'All Regions'!A19:BE134,18,FALSE)</f>
        <v>3087</v>
      </c>
      <c r="S21" s="138">
        <f>VLOOKUP(A21,'All Regions'!A19:BF134,19,FALSE)</f>
        <v>1354</v>
      </c>
      <c r="T21" s="138">
        <f>VLOOKUP(A21,'All Regions'!A19:BG134,20,FALSE)</f>
        <v>672</v>
      </c>
      <c r="U21" s="138">
        <f>VLOOKUP(A21,'All Regions'!A19:BH134,21,FALSE)</f>
        <v>7844</v>
      </c>
      <c r="V21" s="141">
        <f>VLOOKUP(A21,'All Regions'!A19:BI134,22,FALSE)</f>
        <v>396</v>
      </c>
      <c r="W21" s="141">
        <f>VLOOKUP(A21,'All Regions'!A19:BJ134,23,FALSE)</f>
        <v>902</v>
      </c>
      <c r="X21" s="141">
        <f>VLOOKUP(A21,'All Regions'!A19:BK134,24,FALSE)</f>
        <v>1462</v>
      </c>
      <c r="Y21" s="141">
        <f>VLOOKUP(A21,'All Regions'!A19:BL134,25,FALSE)</f>
        <v>642</v>
      </c>
      <c r="Z21" s="141">
        <f>VLOOKUP(A21,'All Regions'!A19:BM134,26,FALSE)</f>
        <v>301</v>
      </c>
      <c r="AA21" s="141">
        <f>VLOOKUP(A21,'All Regions'!A19:BN134,27,FALSE)</f>
        <v>418</v>
      </c>
      <c r="AB21" s="141">
        <f>VLOOKUP(A21,'All Regions'!A19:BO134,28,FALSE)</f>
        <v>1017</v>
      </c>
      <c r="AC21" s="141">
        <f>VLOOKUP(A21,'All Regions'!A19:BP134,29,FALSE)</f>
        <v>1623</v>
      </c>
      <c r="AD21" s="141">
        <f>VLOOKUP(A21,'All Regions'!A19:BQ134,30,FALSE)</f>
        <v>711</v>
      </c>
      <c r="AE21" s="141">
        <f>VLOOKUP(A21,'All Regions'!A19:BR134,31,FALSE)</f>
        <v>371</v>
      </c>
      <c r="AF21" s="141">
        <f>VLOOKUP(A21,'All Regions'!A19:BS134,32,FALSE)</f>
        <v>7843</v>
      </c>
      <c r="AG21" s="33">
        <f>VLOOKUP(A21,'All Regions'!A19:BT134,33,FALSE)</f>
        <v>56</v>
      </c>
      <c r="AH21" s="33">
        <f>VLOOKUP(A21,'All Regions'!A19:BU134,34,FALSE)</f>
        <v>70</v>
      </c>
      <c r="AI21" s="33">
        <f>VLOOKUP(A21,'All Regions'!A19:BV134,35,FALSE)</f>
        <v>231</v>
      </c>
      <c r="AJ21" s="33">
        <f>VLOOKUP(A21,'All Regions'!A19:BW134,36,FALSE)</f>
        <v>9</v>
      </c>
      <c r="AK21" s="33">
        <f>VLOOKUP(A21,'All Regions'!A19:BX134,37,FALSE)</f>
        <v>118</v>
      </c>
      <c r="AL21" s="33">
        <f>VLOOKUP(A21,'All Regions'!A19:BY134,38,FALSE)</f>
        <v>7360</v>
      </c>
      <c r="AM21" s="33">
        <f>VLOOKUP(A21,'All Regions'!A19:BZ134,39,FALSE)</f>
        <v>7844</v>
      </c>
      <c r="AN21" s="34">
        <f>VLOOKUP(A21,'All Regions'!A19:CA134,40,FALSE)</f>
        <v>255</v>
      </c>
      <c r="AO21" s="34">
        <f>VLOOKUP(A21,'All Regions'!A19:CB134,41,FALSE)</f>
        <v>7588</v>
      </c>
      <c r="AP21" s="34">
        <f>VLOOKUP(A21,'All Regions'!A19:CC134,42,FALSE)</f>
        <v>7843</v>
      </c>
      <c r="AQ21" s="27">
        <v>2449</v>
      </c>
      <c r="AR21" s="27">
        <v>14169</v>
      </c>
      <c r="AS21" s="28">
        <v>0.17284212012139177</v>
      </c>
      <c r="AT21" s="35">
        <f>VLOOKUP(A21,'All Regions'!A19:CG134,46,FALSE)</f>
        <v>814</v>
      </c>
      <c r="AU21" s="35">
        <f>VLOOKUP(A21,'All Regions'!A19:CH134,47,FALSE)</f>
        <v>14263</v>
      </c>
      <c r="AV21" s="36">
        <f>VLOOKUP(A21,'All Regions'!A19:CI134,48,FALSE)</f>
        <v>5.7070742480544064E-2</v>
      </c>
      <c r="AW21" s="37">
        <v>2111</v>
      </c>
      <c r="AX21" s="37">
        <v>14182</v>
      </c>
      <c r="AY21" s="38">
        <v>0.14885065576082357</v>
      </c>
      <c r="AZ21" s="39">
        <v>458</v>
      </c>
      <c r="BA21" s="39">
        <v>14263</v>
      </c>
      <c r="BB21" s="40">
        <v>3.211105657996214E-2</v>
      </c>
    </row>
    <row r="22" spans="1:54" ht="15.75" x14ac:dyDescent="0.25">
      <c r="A22" s="42" t="s">
        <v>72</v>
      </c>
      <c r="B22" s="43" t="s">
        <v>133</v>
      </c>
      <c r="C22" s="64">
        <f>VLOOKUP(A22,'All Regions'!A20:AP135,3,FALSE)</f>
        <v>486</v>
      </c>
      <c r="D22" s="64">
        <f>VLOOKUP(A22,'All Regions'!A20:AQ135,4,FALSE)</f>
        <v>1170</v>
      </c>
      <c r="E22" s="64">
        <f>VLOOKUP(A22,'All Regions'!A20:AR135,5,FALSE)</f>
        <v>1006</v>
      </c>
      <c r="F22" s="64">
        <f>VLOOKUP(A22,'All Regions'!A20:AS135,6,FALSE)</f>
        <v>688</v>
      </c>
      <c r="G22" s="64">
        <f>VLOOKUP(A22,'All Regions'!A20:AT135,7,FALSE)</f>
        <v>4040</v>
      </c>
      <c r="H22" s="65">
        <f>VLOOKUP(A22,'All Regions'!A20:AU135,8,FALSE)</f>
        <v>0.41930693069306929</v>
      </c>
      <c r="I22" s="65">
        <f>VLOOKUP(A22,'All Regions'!A20:AV135,9,FALSE)</f>
        <v>0.17029702970297031</v>
      </c>
      <c r="J22" s="64">
        <f>VLOOKUP(A22,'All Regions'!A20:AW135,10,FALSE)</f>
        <v>690</v>
      </c>
      <c r="K22" s="29">
        <f>VLOOKUP(A22,'All Regions'!A20:AX135,11,FALSE)</f>
        <v>1785</v>
      </c>
      <c r="L22" s="29">
        <f>VLOOKUP(A22,'All Regions'!A20:AY135,12,FALSE)</f>
        <v>2254</v>
      </c>
      <c r="M22" s="29">
        <f>VLOOKUP(A22,'All Regions'!A20:AZ135,13,FALSE)</f>
        <v>4039</v>
      </c>
      <c r="N22" s="30">
        <f>VLOOKUP(A22,'All Regions'!A20:BA135,14,FALSE)</f>
        <v>0.44194107452339687</v>
      </c>
      <c r="O22" s="30">
        <f>VLOOKUP(A22,'All Regions'!A20:BB135,15,FALSE)</f>
        <v>0.55805892547660307</v>
      </c>
      <c r="P22" s="138">
        <f>VLOOKUP(A22,'All Regions'!A20:BC135,16,FALSE)</f>
        <v>470</v>
      </c>
      <c r="Q22" s="138">
        <f>VLOOKUP(A22,'All Regions'!A20:BD135,17,FALSE)</f>
        <v>974</v>
      </c>
      <c r="R22" s="138">
        <f>VLOOKUP(A22,'All Regions'!A20:BE135,18,FALSE)</f>
        <v>1601</v>
      </c>
      <c r="S22" s="138">
        <f>VLOOKUP(A22,'All Regions'!A20:BF135,19,FALSE)</f>
        <v>686</v>
      </c>
      <c r="T22" s="138">
        <f>VLOOKUP(A22,'All Regions'!A20:BG135,20,FALSE)</f>
        <v>310</v>
      </c>
      <c r="U22" s="138">
        <f>VLOOKUP(A22,'All Regions'!A20:BH135,21,FALSE)</f>
        <v>4041</v>
      </c>
      <c r="V22" s="141">
        <f>VLOOKUP(A22,'All Regions'!A20:BI135,22,FALSE)</f>
        <v>214</v>
      </c>
      <c r="W22" s="141">
        <f>VLOOKUP(A22,'All Regions'!A20:BJ135,23,FALSE)</f>
        <v>365</v>
      </c>
      <c r="X22" s="141">
        <f>VLOOKUP(A22,'All Regions'!A20:BK135,24,FALSE)</f>
        <v>734</v>
      </c>
      <c r="Y22" s="141">
        <f>VLOOKUP(A22,'All Regions'!A20:BL135,25,FALSE)</f>
        <v>314</v>
      </c>
      <c r="Z22" s="141">
        <f>VLOOKUP(A22,'All Regions'!A20:BM135,26,FALSE)</f>
        <v>157</v>
      </c>
      <c r="AA22" s="141">
        <f>VLOOKUP(A22,'All Regions'!A20:BN135,27,FALSE)</f>
        <v>255</v>
      </c>
      <c r="AB22" s="141">
        <f>VLOOKUP(A22,'All Regions'!A20:BO135,28,FALSE)</f>
        <v>609</v>
      </c>
      <c r="AC22" s="141">
        <f>VLOOKUP(A22,'All Regions'!A20:BP135,29,FALSE)</f>
        <v>867</v>
      </c>
      <c r="AD22" s="141">
        <f>VLOOKUP(A22,'All Regions'!A20:BQ135,30,FALSE)</f>
        <v>371</v>
      </c>
      <c r="AE22" s="141">
        <f>VLOOKUP(A22,'All Regions'!A20:BR135,31,FALSE)</f>
        <v>153</v>
      </c>
      <c r="AF22" s="141">
        <f>VLOOKUP(A22,'All Regions'!A20:BS135,32,FALSE)</f>
        <v>4039</v>
      </c>
      <c r="AG22" s="33">
        <f>VLOOKUP(A22,'All Regions'!A20:BT135,33,FALSE)</f>
        <v>31</v>
      </c>
      <c r="AH22" s="33">
        <f>VLOOKUP(A22,'All Regions'!A20:BU135,34,FALSE)</f>
        <v>52</v>
      </c>
      <c r="AI22" s="33">
        <f>VLOOKUP(A22,'All Regions'!A20:BV135,35,FALSE)</f>
        <v>112</v>
      </c>
      <c r="AJ22" s="33">
        <f>VLOOKUP(A22,'All Regions'!A20:BW135,36,FALSE)</f>
        <v>8</v>
      </c>
      <c r="AK22" s="33">
        <f>VLOOKUP(A22,'All Regions'!A20:BX135,37,FALSE)</f>
        <v>52</v>
      </c>
      <c r="AL22" s="33">
        <f>VLOOKUP(A22,'All Regions'!A20:BY135,38,FALSE)</f>
        <v>3784</v>
      </c>
      <c r="AM22" s="33">
        <f>VLOOKUP(A22,'All Regions'!A20:BZ135,39,FALSE)</f>
        <v>4039</v>
      </c>
      <c r="AN22" s="34">
        <f>VLOOKUP(A22,'All Regions'!A20:CA135,40,FALSE)</f>
        <v>286</v>
      </c>
      <c r="AO22" s="34">
        <f>VLOOKUP(A22,'All Regions'!A20:CB135,41,FALSE)</f>
        <v>3753</v>
      </c>
      <c r="AP22" s="34">
        <f>VLOOKUP(A22,'All Regions'!A20:CC135,42,FALSE)</f>
        <v>4039</v>
      </c>
      <c r="AQ22" s="27">
        <v>923</v>
      </c>
      <c r="AR22" s="27">
        <v>7943</v>
      </c>
      <c r="AS22" s="28">
        <v>0.11620294599018004</v>
      </c>
      <c r="AT22" s="35">
        <f>VLOOKUP(A22,'All Regions'!A20:CG135,46,FALSE)</f>
        <v>466</v>
      </c>
      <c r="AU22" s="35">
        <f>VLOOKUP(A22,'All Regions'!A20:CH135,47,FALSE)</f>
        <v>9056</v>
      </c>
      <c r="AV22" s="36">
        <f>VLOOKUP(A22,'All Regions'!A20:CI135,48,FALSE)</f>
        <v>5.1457597173144874E-2</v>
      </c>
      <c r="AW22" s="37">
        <v>749</v>
      </c>
      <c r="AX22" s="37">
        <v>7954</v>
      </c>
      <c r="AY22" s="38">
        <v>9.4166457128488812E-2</v>
      </c>
      <c r="AZ22" s="39">
        <v>802</v>
      </c>
      <c r="BA22" s="39">
        <v>9056</v>
      </c>
      <c r="BB22" s="40">
        <v>8.8560070671378097E-2</v>
      </c>
    </row>
    <row r="23" spans="1:54" ht="15.75" x14ac:dyDescent="0.25">
      <c r="A23" s="42" t="s">
        <v>75</v>
      </c>
      <c r="B23" s="43" t="s">
        <v>133</v>
      </c>
      <c r="C23" s="64">
        <f>VLOOKUP(A23,'All Regions'!A21:AP136,3,FALSE)</f>
        <v>531</v>
      </c>
      <c r="D23" s="64">
        <f>VLOOKUP(A23,'All Regions'!A21:AQ136,4,FALSE)</f>
        <v>1344</v>
      </c>
      <c r="E23" s="64">
        <f>VLOOKUP(A23,'All Regions'!A21:AR136,5,FALSE)</f>
        <v>1212</v>
      </c>
      <c r="F23" s="64">
        <f>VLOOKUP(A23,'All Regions'!A21:AS136,6,FALSE)</f>
        <v>771</v>
      </c>
      <c r="G23" s="64">
        <f>VLOOKUP(A23,'All Regions'!A21:AT136,7,FALSE)</f>
        <v>4795</v>
      </c>
      <c r="H23" s="65">
        <f>VLOOKUP(A23,'All Regions'!A21:AU136,8,FALSE)</f>
        <v>0.41355578727841502</v>
      </c>
      <c r="I23" s="65">
        <f>VLOOKUP(A23,'All Regions'!A21:AV136,9,FALSE)</f>
        <v>0.16079249217935349</v>
      </c>
      <c r="J23" s="64">
        <f>VLOOKUP(A23,'All Regions'!A21:AW136,10,FALSE)</f>
        <v>937</v>
      </c>
      <c r="K23" s="29">
        <f>VLOOKUP(A23,'All Regions'!A21:AX136,11,FALSE)</f>
        <v>2342</v>
      </c>
      <c r="L23" s="29">
        <f>VLOOKUP(A23,'All Regions'!A21:AY136,12,FALSE)</f>
        <v>2453</v>
      </c>
      <c r="M23" s="29">
        <f>VLOOKUP(A23,'All Regions'!A21:AZ136,13,FALSE)</f>
        <v>4795</v>
      </c>
      <c r="N23" s="30">
        <f>VLOOKUP(A23,'All Regions'!A21:BA136,14,FALSE)</f>
        <v>0.48842544316996872</v>
      </c>
      <c r="O23" s="30">
        <f>VLOOKUP(A23,'All Regions'!A21:BB136,15,FALSE)</f>
        <v>0.51157455683003128</v>
      </c>
      <c r="P23" s="138">
        <f>VLOOKUP(A23,'All Regions'!A21:BC136,16,FALSE)</f>
        <v>637</v>
      </c>
      <c r="Q23" s="138">
        <f>VLOOKUP(A23,'All Regions'!A21:BD136,17,FALSE)</f>
        <v>1177</v>
      </c>
      <c r="R23" s="138">
        <f>VLOOKUP(A23,'All Regions'!A21:BE136,18,FALSE)</f>
        <v>1768</v>
      </c>
      <c r="S23" s="138">
        <f>VLOOKUP(A23,'All Regions'!A21:BF136,19,FALSE)</f>
        <v>828</v>
      </c>
      <c r="T23" s="138">
        <f>VLOOKUP(A23,'All Regions'!A21:BG136,20,FALSE)</f>
        <v>385</v>
      </c>
      <c r="U23" s="138">
        <f>VLOOKUP(A23,'All Regions'!A21:BH136,21,FALSE)</f>
        <v>4795</v>
      </c>
      <c r="V23" s="141">
        <f>VLOOKUP(A23,'All Regions'!A21:BI136,22,FALSE)</f>
        <v>296</v>
      </c>
      <c r="W23" s="141">
        <f>VLOOKUP(A23,'All Regions'!A21:BJ136,23,FALSE)</f>
        <v>529</v>
      </c>
      <c r="X23" s="141">
        <f>VLOOKUP(A23,'All Regions'!A21:BK136,24,FALSE)</f>
        <v>892</v>
      </c>
      <c r="Y23" s="141">
        <f>VLOOKUP(A23,'All Regions'!A21:BL136,25,FALSE)</f>
        <v>426</v>
      </c>
      <c r="Z23" s="141">
        <f>VLOOKUP(A23,'All Regions'!A21:BM136,26,FALSE)</f>
        <v>198</v>
      </c>
      <c r="AA23" s="141">
        <f>VLOOKUP(A23,'All Regions'!A21:BN136,27,FALSE)</f>
        <v>342</v>
      </c>
      <c r="AB23" s="141">
        <f>VLOOKUP(A23,'All Regions'!A21:BO136,28,FALSE)</f>
        <v>648</v>
      </c>
      <c r="AC23" s="141">
        <f>VLOOKUP(A23,'All Regions'!A21:BP136,29,FALSE)</f>
        <v>875</v>
      </c>
      <c r="AD23" s="141">
        <f>VLOOKUP(A23,'All Regions'!A21:BQ136,30,FALSE)</f>
        <v>402</v>
      </c>
      <c r="AE23" s="141">
        <f>VLOOKUP(A23,'All Regions'!A21:BR136,31,FALSE)</f>
        <v>186</v>
      </c>
      <c r="AF23" s="141">
        <f>VLOOKUP(A23,'All Regions'!A21:BS136,32,FALSE)</f>
        <v>4794</v>
      </c>
      <c r="AG23" s="33">
        <f>VLOOKUP(A23,'All Regions'!A21:BT136,33,FALSE)</f>
        <v>22</v>
      </c>
      <c r="AH23" s="33">
        <f>VLOOKUP(A23,'All Regions'!A21:BU136,34,FALSE)</f>
        <v>38</v>
      </c>
      <c r="AI23" s="33">
        <f>VLOOKUP(A23,'All Regions'!A21:BV136,35,FALSE)</f>
        <v>125</v>
      </c>
      <c r="AJ23" s="33">
        <f>VLOOKUP(A23,'All Regions'!A21:BW136,36,FALSE)</f>
        <v>6</v>
      </c>
      <c r="AK23" s="33">
        <f>VLOOKUP(A23,'All Regions'!A21:BX136,37,FALSE)</f>
        <v>70</v>
      </c>
      <c r="AL23" s="33">
        <f>VLOOKUP(A23,'All Regions'!A21:BY136,38,FALSE)</f>
        <v>4533</v>
      </c>
      <c r="AM23" s="33">
        <f>VLOOKUP(A23,'All Regions'!A21:BZ136,39,FALSE)</f>
        <v>4794</v>
      </c>
      <c r="AN23" s="34">
        <f>VLOOKUP(A23,'All Regions'!A21:CA136,40,FALSE)</f>
        <v>140</v>
      </c>
      <c r="AO23" s="34">
        <f>VLOOKUP(A23,'All Regions'!A21:CB136,41,FALSE)</f>
        <v>4654</v>
      </c>
      <c r="AP23" s="34">
        <f>VLOOKUP(A23,'All Regions'!A21:CC136,42,FALSE)</f>
        <v>4794</v>
      </c>
      <c r="AQ23" s="27">
        <v>2149</v>
      </c>
      <c r="AR23" s="27">
        <v>11262</v>
      </c>
      <c r="AS23" s="28">
        <v>0.19081868229444149</v>
      </c>
      <c r="AT23" s="35">
        <f>VLOOKUP(A23,'All Regions'!A21:CG136,46,FALSE)</f>
        <v>535</v>
      </c>
      <c r="AU23" s="35">
        <f>VLOOKUP(A23,'All Regions'!A21:CH136,47,FALSE)</f>
        <v>11417</v>
      </c>
      <c r="AV23" s="36">
        <f>VLOOKUP(A23,'All Regions'!A21:CI136,48,FALSE)</f>
        <v>4.6859945695016204E-2</v>
      </c>
      <c r="AW23" s="37">
        <v>2364</v>
      </c>
      <c r="AX23" s="37">
        <v>11252</v>
      </c>
      <c r="AY23" s="38">
        <v>0.21009598293636686</v>
      </c>
      <c r="AZ23" s="39">
        <v>803</v>
      </c>
      <c r="BA23" s="39">
        <v>11417</v>
      </c>
      <c r="BB23" s="40">
        <v>7.0333712884295352E-2</v>
      </c>
    </row>
    <row r="24" spans="1:54" ht="15.75" x14ac:dyDescent="0.25">
      <c r="A24" s="42" t="s">
        <v>80</v>
      </c>
      <c r="B24" s="43" t="s">
        <v>133</v>
      </c>
      <c r="C24" s="64">
        <f>VLOOKUP(A24,'All Regions'!A22:AP137,3,FALSE)</f>
        <v>373</v>
      </c>
      <c r="D24" s="64">
        <f>VLOOKUP(A24,'All Regions'!A22:AQ137,4,FALSE)</f>
        <v>1173</v>
      </c>
      <c r="E24" s="64">
        <f>VLOOKUP(A24,'All Regions'!A22:AR137,5,FALSE)</f>
        <v>1047</v>
      </c>
      <c r="F24" s="64">
        <f>VLOOKUP(A24,'All Regions'!A22:AS137,6,FALSE)</f>
        <v>647</v>
      </c>
      <c r="G24" s="64">
        <f>VLOOKUP(A24,'All Regions'!A22:AT137,7,FALSE)</f>
        <v>4045</v>
      </c>
      <c r="H24" s="65">
        <f>VLOOKUP(A24,'All Regions'!A22:AU137,8,FALSE)</f>
        <v>0.41878862793572313</v>
      </c>
      <c r="I24" s="65">
        <f>VLOOKUP(A24,'All Regions'!A22:AV137,9,FALSE)</f>
        <v>0.15995055624227442</v>
      </c>
      <c r="J24" s="64">
        <f>VLOOKUP(A24,'All Regions'!A22:AW137,10,FALSE)</f>
        <v>805</v>
      </c>
      <c r="K24" s="29">
        <f>VLOOKUP(A24,'All Regions'!A22:AX137,11,FALSE)</f>
        <v>1627</v>
      </c>
      <c r="L24" s="29">
        <f>VLOOKUP(A24,'All Regions'!A22:AY137,12,FALSE)</f>
        <v>2418</v>
      </c>
      <c r="M24" s="29">
        <f>VLOOKUP(A24,'All Regions'!A22:AZ137,13,FALSE)</f>
        <v>4045</v>
      </c>
      <c r="N24" s="30">
        <f>VLOOKUP(A24,'All Regions'!A22:BA137,14,FALSE)</f>
        <v>0.40222496909765143</v>
      </c>
      <c r="O24" s="30">
        <f>VLOOKUP(A24,'All Regions'!A22:BB137,15,FALSE)</f>
        <v>0.59777503090234863</v>
      </c>
      <c r="P24" s="138">
        <f>VLOOKUP(A24,'All Regions'!A22:BC137,16,FALSE)</f>
        <v>578</v>
      </c>
      <c r="Q24" s="138">
        <f>VLOOKUP(A24,'All Regions'!A22:BD137,17,FALSE)</f>
        <v>968</v>
      </c>
      <c r="R24" s="138">
        <f>VLOOKUP(A24,'All Regions'!A22:BE137,18,FALSE)</f>
        <v>1489</v>
      </c>
      <c r="S24" s="138">
        <f>VLOOKUP(A24,'All Regions'!A22:BF137,19,FALSE)</f>
        <v>720</v>
      </c>
      <c r="T24" s="138">
        <f>VLOOKUP(A24,'All Regions'!A22:BG137,20,FALSE)</f>
        <v>290</v>
      </c>
      <c r="U24" s="138">
        <f>VLOOKUP(A24,'All Regions'!A22:BH137,21,FALSE)</f>
        <v>4045</v>
      </c>
      <c r="V24" s="141">
        <f>VLOOKUP(A24,'All Regions'!A22:BI137,22,FALSE)</f>
        <v>266</v>
      </c>
      <c r="W24" s="141">
        <f>VLOOKUP(A24,'All Regions'!A22:BJ137,23,FALSE)</f>
        <v>377</v>
      </c>
      <c r="X24" s="141">
        <f>VLOOKUP(A24,'All Regions'!A22:BK137,24,FALSE)</f>
        <v>590</v>
      </c>
      <c r="Y24" s="141">
        <f>VLOOKUP(A24,'All Regions'!A22:BL137,25,FALSE)</f>
        <v>288</v>
      </c>
      <c r="Z24" s="141">
        <f>VLOOKUP(A24,'All Regions'!A22:BM137,26,FALSE)</f>
        <v>106</v>
      </c>
      <c r="AA24" s="141">
        <f>VLOOKUP(A24,'All Regions'!A22:BN137,27,FALSE)</f>
        <v>312</v>
      </c>
      <c r="AB24" s="141">
        <f>VLOOKUP(A24,'All Regions'!A22:BO137,28,FALSE)</f>
        <v>590</v>
      </c>
      <c r="AC24" s="141">
        <f>VLOOKUP(A24,'All Regions'!A22:BP137,29,FALSE)</f>
        <v>900</v>
      </c>
      <c r="AD24" s="141">
        <f>VLOOKUP(A24,'All Regions'!A22:BQ137,30,FALSE)</f>
        <v>432</v>
      </c>
      <c r="AE24" s="141">
        <f>VLOOKUP(A24,'All Regions'!A22:BR137,31,FALSE)</f>
        <v>184</v>
      </c>
      <c r="AF24" s="141">
        <f>VLOOKUP(A24,'All Regions'!A22:BS137,32,FALSE)</f>
        <v>4045</v>
      </c>
      <c r="AG24" s="33">
        <f>VLOOKUP(A24,'All Regions'!A22:BT137,33,FALSE)</f>
        <v>14</v>
      </c>
      <c r="AH24" s="33">
        <f>VLOOKUP(A24,'All Regions'!A22:BU137,34,FALSE)</f>
        <v>21</v>
      </c>
      <c r="AI24" s="33">
        <f>VLOOKUP(A24,'All Regions'!A22:BV137,35,FALSE)</f>
        <v>58</v>
      </c>
      <c r="AJ24" s="33">
        <f>VLOOKUP(A24,'All Regions'!A22:BW137,36,FALSE)</f>
        <v>0</v>
      </c>
      <c r="AK24" s="33">
        <f>VLOOKUP(A24,'All Regions'!A22:BX137,37,FALSE)</f>
        <v>45</v>
      </c>
      <c r="AL24" s="33">
        <f>VLOOKUP(A24,'All Regions'!A22:BY137,38,FALSE)</f>
        <v>3906</v>
      </c>
      <c r="AM24" s="33">
        <f>VLOOKUP(A24,'All Regions'!A22:BZ137,39,FALSE)</f>
        <v>4045</v>
      </c>
      <c r="AN24" s="34">
        <f>VLOOKUP(A24,'All Regions'!A22:CA137,40,FALSE)</f>
        <v>73</v>
      </c>
      <c r="AO24" s="34">
        <f>VLOOKUP(A24,'All Regions'!A22:CB137,41,FALSE)</f>
        <v>3972</v>
      </c>
      <c r="AP24" s="34">
        <f>VLOOKUP(A24,'All Regions'!A22:CC137,42,FALSE)</f>
        <v>4045</v>
      </c>
      <c r="AQ24" s="27">
        <v>915</v>
      </c>
      <c r="AR24" s="27">
        <v>7936</v>
      </c>
      <c r="AS24" s="28">
        <v>0.11529737903225806</v>
      </c>
      <c r="AT24" s="35">
        <f>VLOOKUP(A24,'All Regions'!A22:CG137,46,FALSE)</f>
        <v>277</v>
      </c>
      <c r="AU24" s="35">
        <f>VLOOKUP(A24,'All Regions'!A22:CH137,47,FALSE)</f>
        <v>7947</v>
      </c>
      <c r="AV24" s="36">
        <f>VLOOKUP(A24,'All Regions'!A22:CI137,48,FALSE)</f>
        <v>3.4855920473134516E-2</v>
      </c>
      <c r="AW24" s="37">
        <v>587</v>
      </c>
      <c r="AX24" s="37">
        <v>7776</v>
      </c>
      <c r="AY24" s="38">
        <v>7.5488683127572023E-2</v>
      </c>
      <c r="AZ24" s="39">
        <v>75</v>
      </c>
      <c r="BA24" s="39">
        <v>7947</v>
      </c>
      <c r="BB24" s="40">
        <v>9.4375235938089844E-3</v>
      </c>
    </row>
    <row r="25" spans="1:54" ht="15.75" x14ac:dyDescent="0.25">
      <c r="A25" s="42" t="s">
        <v>85</v>
      </c>
      <c r="B25" s="43" t="s">
        <v>133</v>
      </c>
      <c r="C25" s="64">
        <f>VLOOKUP(A25,'All Regions'!A23:AP138,3,FALSE)</f>
        <v>1810</v>
      </c>
      <c r="D25" s="64">
        <f>VLOOKUP(A25,'All Regions'!A23:AQ138,4,FALSE)</f>
        <v>4878</v>
      </c>
      <c r="E25" s="64">
        <f>VLOOKUP(A25,'All Regions'!A23:AR138,5,FALSE)</f>
        <v>5101</v>
      </c>
      <c r="F25" s="64">
        <f>VLOOKUP(A25,'All Regions'!A23:AS138,6,FALSE)</f>
        <v>3717</v>
      </c>
      <c r="G25" s="64">
        <f>VLOOKUP(A25,'All Regions'!A23:AT138,7,FALSE)</f>
        <v>18824</v>
      </c>
      <c r="H25" s="65">
        <f>VLOOKUP(A25,'All Regions'!A23:AU138,8,FALSE)</f>
        <v>0.46844453888652782</v>
      </c>
      <c r="I25" s="65">
        <f>VLOOKUP(A25,'All Regions'!A23:AV138,9,FALSE)</f>
        <v>0.19746068848278794</v>
      </c>
      <c r="J25" s="64">
        <f>VLOOKUP(A25,'All Regions'!A23:AW138,10,FALSE)</f>
        <v>3318</v>
      </c>
      <c r="K25" s="29">
        <f>VLOOKUP(A25,'All Regions'!A23:AX138,11,FALSE)</f>
        <v>10217</v>
      </c>
      <c r="L25" s="29">
        <f>VLOOKUP(A25,'All Regions'!A23:AY138,12,FALSE)</f>
        <v>8607</v>
      </c>
      <c r="M25" s="29">
        <f>VLOOKUP(A25,'All Regions'!A23:AZ138,13,FALSE)</f>
        <v>18824</v>
      </c>
      <c r="N25" s="30">
        <f>VLOOKUP(A25,'All Regions'!A23:BA138,14,FALSE)</f>
        <v>0.54276455588610284</v>
      </c>
      <c r="O25" s="30">
        <f>VLOOKUP(A25,'All Regions'!A23:BB138,15,FALSE)</f>
        <v>0.45723544411389716</v>
      </c>
      <c r="P25" s="138">
        <f>VLOOKUP(A25,'All Regions'!A23:BC138,16,FALSE)</f>
        <v>2035</v>
      </c>
      <c r="Q25" s="138">
        <f>VLOOKUP(A25,'All Regions'!A23:BD138,17,FALSE)</f>
        <v>5103</v>
      </c>
      <c r="R25" s="138">
        <f>VLOOKUP(A25,'All Regions'!A23:BE138,18,FALSE)</f>
        <v>7446</v>
      </c>
      <c r="S25" s="138">
        <f>VLOOKUP(A25,'All Regions'!A23:BF138,19,FALSE)</f>
        <v>2906</v>
      </c>
      <c r="T25" s="138">
        <f>VLOOKUP(A25,'All Regions'!A23:BG138,20,FALSE)</f>
        <v>1335</v>
      </c>
      <c r="U25" s="138">
        <f>VLOOKUP(A25,'All Regions'!A23:BH138,21,FALSE)</f>
        <v>18825</v>
      </c>
      <c r="V25" s="141">
        <f>VLOOKUP(A25,'All Regions'!A23:BI138,22,FALSE)</f>
        <v>1071</v>
      </c>
      <c r="W25" s="141">
        <f>VLOOKUP(A25,'All Regions'!A23:BJ138,23,FALSE)</f>
        <v>2697</v>
      </c>
      <c r="X25" s="141">
        <f>VLOOKUP(A25,'All Regions'!A23:BK138,24,FALSE)</f>
        <v>4118</v>
      </c>
      <c r="Y25" s="141">
        <f>VLOOKUP(A25,'All Regions'!A23:BL138,25,FALSE)</f>
        <v>1648</v>
      </c>
      <c r="Z25" s="141">
        <f>VLOOKUP(A25,'All Regions'!A23:BM138,26,FALSE)</f>
        <v>685</v>
      </c>
      <c r="AA25" s="141">
        <f>VLOOKUP(A25,'All Regions'!A23:BN138,27,FALSE)</f>
        <v>964</v>
      </c>
      <c r="AB25" s="141">
        <f>VLOOKUP(A25,'All Regions'!A23:BO138,28,FALSE)</f>
        <v>2406</v>
      </c>
      <c r="AC25" s="141">
        <f>VLOOKUP(A25,'All Regions'!A23:BP138,29,FALSE)</f>
        <v>3328</v>
      </c>
      <c r="AD25" s="141">
        <f>VLOOKUP(A25,'All Regions'!A23:BQ138,30,FALSE)</f>
        <v>1259</v>
      </c>
      <c r="AE25" s="141">
        <f>VLOOKUP(A25,'All Regions'!A23:BR138,31,FALSE)</f>
        <v>650</v>
      </c>
      <c r="AF25" s="141">
        <f>VLOOKUP(A25,'All Regions'!A23:BS138,32,FALSE)</f>
        <v>18826</v>
      </c>
      <c r="AG25" s="33">
        <f>VLOOKUP(A25,'All Regions'!A23:BT138,33,FALSE)</f>
        <v>130</v>
      </c>
      <c r="AH25" s="33">
        <f>VLOOKUP(A25,'All Regions'!A23:BU138,34,FALSE)</f>
        <v>428</v>
      </c>
      <c r="AI25" s="33">
        <f>VLOOKUP(A25,'All Regions'!A23:BV138,35,FALSE)</f>
        <v>815</v>
      </c>
      <c r="AJ25" s="33">
        <f>VLOOKUP(A25,'All Regions'!A23:BW138,36,FALSE)</f>
        <v>31</v>
      </c>
      <c r="AK25" s="33">
        <f>VLOOKUP(A25,'All Regions'!A23:BX138,37,FALSE)</f>
        <v>369</v>
      </c>
      <c r="AL25" s="33">
        <f>VLOOKUP(A25,'All Regions'!A23:BY138,38,FALSE)</f>
        <v>17052</v>
      </c>
      <c r="AM25" s="33">
        <f>VLOOKUP(A25,'All Regions'!A23:BZ138,39,FALSE)</f>
        <v>18825</v>
      </c>
      <c r="AN25" s="34">
        <f>VLOOKUP(A25,'All Regions'!A23:CA138,40,FALSE)</f>
        <v>660</v>
      </c>
      <c r="AO25" s="34">
        <f>VLOOKUP(A25,'All Regions'!A23:CB138,41,FALSE)</f>
        <v>18164</v>
      </c>
      <c r="AP25" s="34">
        <f>VLOOKUP(A25,'All Regions'!A23:CC138,42,FALSE)</f>
        <v>18824</v>
      </c>
      <c r="AQ25" s="27">
        <v>4011</v>
      </c>
      <c r="AR25" s="27">
        <v>27746</v>
      </c>
      <c r="AS25" s="28">
        <v>0.14456137821667989</v>
      </c>
      <c r="AT25" s="35">
        <f>VLOOKUP(A25,'All Regions'!A23:CG138,46,FALSE)</f>
        <v>1500</v>
      </c>
      <c r="AU25" s="35">
        <f>VLOOKUP(A25,'All Regions'!A23:CH138,47,FALSE)</f>
        <v>28034</v>
      </c>
      <c r="AV25" s="36">
        <f>VLOOKUP(A25,'All Regions'!A23:CI138,48,FALSE)</f>
        <v>5.3506456445744456E-2</v>
      </c>
      <c r="AW25" s="37">
        <v>5245</v>
      </c>
      <c r="AX25" s="37">
        <v>25368</v>
      </c>
      <c r="AY25" s="38">
        <v>0.20675654367707347</v>
      </c>
      <c r="AZ25" s="39">
        <v>1724</v>
      </c>
      <c r="BA25" s="39">
        <v>28034</v>
      </c>
      <c r="BB25" s="40">
        <v>6.1496753941642293E-2</v>
      </c>
    </row>
    <row r="26" spans="1:54" ht="15.75" x14ac:dyDescent="0.25">
      <c r="A26" s="42" t="s">
        <v>89</v>
      </c>
      <c r="B26" s="43" t="s">
        <v>133</v>
      </c>
      <c r="C26" s="64">
        <f>VLOOKUP(A26,'All Regions'!A24:AP138,3,FALSE)</f>
        <v>1116</v>
      </c>
      <c r="D26" s="64">
        <f>VLOOKUP(A26,'All Regions'!A24:AQ138,4,FALSE)</f>
        <v>2706</v>
      </c>
      <c r="E26" s="64">
        <f>VLOOKUP(A26,'All Regions'!A24:AR138,5,FALSE)</f>
        <v>2668</v>
      </c>
      <c r="F26" s="64">
        <f>VLOOKUP(A26,'All Regions'!A24:AS138,6,FALSE)</f>
        <v>1789</v>
      </c>
      <c r="G26" s="64">
        <f>VLOOKUP(A26,'All Regions'!A24:AT138,7,FALSE)</f>
        <v>9996</v>
      </c>
      <c r="H26" s="65">
        <f>VLOOKUP(A26,'All Regions'!A24:AU138,8,FALSE)</f>
        <v>0.44587835134053622</v>
      </c>
      <c r="I26" s="65">
        <f>VLOOKUP(A26,'All Regions'!A24:AV138,9,FALSE)</f>
        <v>0.17897158863545418</v>
      </c>
      <c r="J26" s="64">
        <f>VLOOKUP(A26,'All Regions'!A24:AW138,10,FALSE)</f>
        <v>1717</v>
      </c>
      <c r="K26" s="29">
        <f>VLOOKUP(A26,'All Regions'!A24:AX138,11,FALSE)</f>
        <v>5646</v>
      </c>
      <c r="L26" s="29">
        <f>VLOOKUP(A26,'All Regions'!A24:AY138,12,FALSE)</f>
        <v>4351</v>
      </c>
      <c r="M26" s="29">
        <f>VLOOKUP(A26,'All Regions'!A24:AZ138,13,FALSE)</f>
        <v>9997</v>
      </c>
      <c r="N26" s="30">
        <f>VLOOKUP(A26,'All Regions'!A24:BA138,14,FALSE)</f>
        <v>0.5647694308292488</v>
      </c>
      <c r="O26" s="30">
        <f>VLOOKUP(A26,'All Regions'!A24:BB138,15,FALSE)</f>
        <v>0.4352305691707512</v>
      </c>
      <c r="P26" s="138">
        <f>VLOOKUP(A26,'All Regions'!A24:BC138,16,FALSE)</f>
        <v>1130</v>
      </c>
      <c r="Q26" s="138">
        <f>VLOOKUP(A26,'All Regions'!A24:BD138,17,FALSE)</f>
        <v>2623</v>
      </c>
      <c r="R26" s="138">
        <f>VLOOKUP(A26,'All Regions'!A24:BE138,18,FALSE)</f>
        <v>4027</v>
      </c>
      <c r="S26" s="138">
        <f>VLOOKUP(A26,'All Regions'!A24:BF138,19,FALSE)</f>
        <v>1544</v>
      </c>
      <c r="T26" s="138">
        <f>VLOOKUP(A26,'All Regions'!A24:BG138,20,FALSE)</f>
        <v>674</v>
      </c>
      <c r="U26" s="138">
        <f>VLOOKUP(A26,'All Regions'!A24:BH138,21,FALSE)</f>
        <v>9998</v>
      </c>
      <c r="V26" s="141">
        <f>VLOOKUP(A26,'All Regions'!A24:BI138,22,FALSE)</f>
        <v>586</v>
      </c>
      <c r="W26" s="141">
        <f>VLOOKUP(A26,'All Regions'!A24:BJ138,23,FALSE)</f>
        <v>1490</v>
      </c>
      <c r="X26" s="141">
        <f>VLOOKUP(A26,'All Regions'!A24:BK138,24,FALSE)</f>
        <v>2348</v>
      </c>
      <c r="Y26" s="141">
        <f>VLOOKUP(A26,'All Regions'!A24:BL138,25,FALSE)</f>
        <v>870</v>
      </c>
      <c r="Z26" s="141">
        <f>VLOOKUP(A26,'All Regions'!A24:BM138,26,FALSE)</f>
        <v>351</v>
      </c>
      <c r="AA26" s="141">
        <f>VLOOKUP(A26,'All Regions'!A24:BN138,27,FALSE)</f>
        <v>544</v>
      </c>
      <c r="AB26" s="141">
        <f>VLOOKUP(A26,'All Regions'!A24:BO138,28,FALSE)</f>
        <v>1133</v>
      </c>
      <c r="AC26" s="141">
        <f>VLOOKUP(A26,'All Regions'!A24:BP138,29,FALSE)</f>
        <v>1678</v>
      </c>
      <c r="AD26" s="141">
        <f>VLOOKUP(A26,'All Regions'!A24:BQ138,30,FALSE)</f>
        <v>673</v>
      </c>
      <c r="AE26" s="141">
        <f>VLOOKUP(A26,'All Regions'!A24:BR138,31,FALSE)</f>
        <v>322</v>
      </c>
      <c r="AF26" s="141">
        <f>VLOOKUP(A26,'All Regions'!A24:BS138,32,FALSE)</f>
        <v>9995</v>
      </c>
      <c r="AG26" s="33">
        <f>VLOOKUP(A26,'All Regions'!A24:BT138,33,FALSE)</f>
        <v>90</v>
      </c>
      <c r="AH26" s="33">
        <f>VLOOKUP(A26,'All Regions'!A24:BU138,34,FALSE)</f>
        <v>306</v>
      </c>
      <c r="AI26" s="33">
        <f>VLOOKUP(A26,'All Regions'!A24:BV138,35,FALSE)</f>
        <v>804</v>
      </c>
      <c r="AJ26" s="33">
        <f>VLOOKUP(A26,'All Regions'!A24:BW138,36,FALSE)</f>
        <v>58</v>
      </c>
      <c r="AK26" s="33">
        <f>VLOOKUP(A26,'All Regions'!A24:BX138,37,FALSE)</f>
        <v>358</v>
      </c>
      <c r="AL26" s="33">
        <f>VLOOKUP(A26,'All Regions'!A24:BY138,38,FALSE)</f>
        <v>8382</v>
      </c>
      <c r="AM26" s="33">
        <f>VLOOKUP(A26,'All Regions'!A24:BZ138,39,FALSE)</f>
        <v>9998</v>
      </c>
      <c r="AN26" s="34">
        <f>VLOOKUP(A26,'All Regions'!A24:CA138,40,FALSE)</f>
        <v>597</v>
      </c>
      <c r="AO26" s="34">
        <f>VLOOKUP(A26,'All Regions'!A24:CB138,41,FALSE)</f>
        <v>9400</v>
      </c>
      <c r="AP26" s="34">
        <f>VLOOKUP(A26,'All Regions'!A24:CC138,42,FALSE)</f>
        <v>9997</v>
      </c>
      <c r="AQ26" s="27">
        <v>3984</v>
      </c>
      <c r="AR26" s="27">
        <v>24513</v>
      </c>
      <c r="AS26" s="28">
        <v>0.16252600660873823</v>
      </c>
      <c r="AT26" s="35">
        <f>VLOOKUP(A26,'All Regions'!A24:CG138,46,FALSE)</f>
        <v>4070</v>
      </c>
      <c r="AU26" s="35">
        <f>VLOOKUP(A26,'All Regions'!A24:CH138,47,FALSE)</f>
        <v>27106</v>
      </c>
      <c r="AV26" s="36">
        <f>VLOOKUP(A26,'All Regions'!A24:CI138,48,FALSE)</f>
        <v>0.15015125802405371</v>
      </c>
      <c r="AW26" s="37">
        <v>3325</v>
      </c>
      <c r="AX26" s="37">
        <v>27894</v>
      </c>
      <c r="AY26" s="38">
        <v>0.11920126192012619</v>
      </c>
      <c r="AZ26" s="39">
        <v>4888</v>
      </c>
      <c r="BA26" s="39">
        <v>27106</v>
      </c>
      <c r="BB26" s="40">
        <v>0.18032907843281931</v>
      </c>
    </row>
    <row r="27" spans="1:54" ht="15.75" x14ac:dyDescent="0.25">
      <c r="A27" s="42" t="s">
        <v>114</v>
      </c>
      <c r="B27" s="43" t="s">
        <v>133</v>
      </c>
      <c r="C27" s="64">
        <f>VLOOKUP(A27,'All Regions'!A25:AP139,3,FALSE)</f>
        <v>548</v>
      </c>
      <c r="D27" s="64">
        <f>VLOOKUP(A27,'All Regions'!A25:AQ139,4,FALSE)</f>
        <v>1480</v>
      </c>
      <c r="E27" s="64">
        <f>VLOOKUP(A27,'All Regions'!A25:AR139,5,FALSE)</f>
        <v>1393</v>
      </c>
      <c r="F27" s="64">
        <f>VLOOKUP(A27,'All Regions'!A25:AS139,6,FALSE)</f>
        <v>804</v>
      </c>
      <c r="G27" s="64">
        <f>VLOOKUP(A27,'All Regions'!A25:AT139,7,FALSE)</f>
        <v>4997</v>
      </c>
      <c r="H27" s="65">
        <f>VLOOKUP(A27,'All Regions'!A25:AU139,8,FALSE)</f>
        <v>0.4396637982789674</v>
      </c>
      <c r="I27" s="65">
        <f>VLOOKUP(A27,'All Regions'!A25:AV139,9,FALSE)</f>
        <v>0.16089653792275366</v>
      </c>
      <c r="J27" s="64">
        <f>VLOOKUP(A27,'All Regions'!A25:AW139,10,FALSE)</f>
        <v>772</v>
      </c>
      <c r="K27" s="29">
        <f>VLOOKUP(A27,'All Regions'!A25:AX139,11,FALSE)</f>
        <v>2795</v>
      </c>
      <c r="L27" s="29">
        <f>VLOOKUP(A27,'All Regions'!A25:AY139,12,FALSE)</f>
        <v>2203</v>
      </c>
      <c r="M27" s="29">
        <f>VLOOKUP(A27,'All Regions'!A25:AZ139,13,FALSE)</f>
        <v>4998</v>
      </c>
      <c r="N27" s="30">
        <f>VLOOKUP(A27,'All Regions'!A25:BA139,14,FALSE)</f>
        <v>0.55922368947579026</v>
      </c>
      <c r="O27" s="30">
        <f>VLOOKUP(A27,'All Regions'!A25:BB139,15,FALSE)</f>
        <v>0.44077631052420968</v>
      </c>
      <c r="P27" s="138">
        <f>VLOOKUP(A27,'All Regions'!A25:BC139,16,FALSE)</f>
        <v>497</v>
      </c>
      <c r="Q27" s="138">
        <f>VLOOKUP(A27,'All Regions'!A25:BD139,17,FALSE)</f>
        <v>1266</v>
      </c>
      <c r="R27" s="138">
        <f>VLOOKUP(A27,'All Regions'!A25:BE139,18,FALSE)</f>
        <v>2119</v>
      </c>
      <c r="S27" s="138">
        <f>VLOOKUP(A27,'All Regions'!A25:BF139,19,FALSE)</f>
        <v>805</v>
      </c>
      <c r="T27" s="138">
        <f>VLOOKUP(A27,'All Regions'!A25:BG139,20,FALSE)</f>
        <v>312</v>
      </c>
      <c r="U27" s="138">
        <f>VLOOKUP(A27,'All Regions'!A25:BH139,21,FALSE)</f>
        <v>4999</v>
      </c>
      <c r="V27" s="141">
        <f>VLOOKUP(A27,'All Regions'!A25:BI139,22,FALSE)</f>
        <v>267</v>
      </c>
      <c r="W27" s="141">
        <f>VLOOKUP(A27,'All Regions'!A25:BJ139,23,FALSE)</f>
        <v>700</v>
      </c>
      <c r="X27" s="141">
        <f>VLOOKUP(A27,'All Regions'!A25:BK139,24,FALSE)</f>
        <v>1221</v>
      </c>
      <c r="Y27" s="141">
        <f>VLOOKUP(A27,'All Regions'!A25:BL139,25,FALSE)</f>
        <v>444</v>
      </c>
      <c r="Z27" s="141">
        <f>VLOOKUP(A27,'All Regions'!A25:BM139,26,FALSE)</f>
        <v>163</v>
      </c>
      <c r="AA27" s="141">
        <f>VLOOKUP(A27,'All Regions'!A25:BN139,27,FALSE)</f>
        <v>231</v>
      </c>
      <c r="AB27" s="141">
        <f>VLOOKUP(A27,'All Regions'!A25:BO139,28,FALSE)</f>
        <v>567</v>
      </c>
      <c r="AC27" s="141">
        <f>VLOOKUP(A27,'All Regions'!A25:BP139,29,FALSE)</f>
        <v>896</v>
      </c>
      <c r="AD27" s="141">
        <f>VLOOKUP(A27,'All Regions'!A25:BQ139,30,FALSE)</f>
        <v>361</v>
      </c>
      <c r="AE27" s="141">
        <f>VLOOKUP(A27,'All Regions'!A25:BR139,31,FALSE)</f>
        <v>148</v>
      </c>
      <c r="AF27" s="141">
        <f>VLOOKUP(A27,'All Regions'!A25:BS139,32,FALSE)</f>
        <v>4998</v>
      </c>
      <c r="AG27" s="33">
        <f>VLOOKUP(A27,'All Regions'!A25:BT139,33,FALSE)</f>
        <v>22</v>
      </c>
      <c r="AH27" s="33">
        <f>VLOOKUP(A27,'All Regions'!A25:BU139,34,FALSE)</f>
        <v>26</v>
      </c>
      <c r="AI27" s="33">
        <f>VLOOKUP(A27,'All Regions'!A25:BV139,35,FALSE)</f>
        <v>137</v>
      </c>
      <c r="AJ27" s="33">
        <f>VLOOKUP(A27,'All Regions'!A25:BW139,36,FALSE)</f>
        <v>0</v>
      </c>
      <c r="AK27" s="33">
        <f>VLOOKUP(A27,'All Regions'!A25:BX139,37,FALSE)</f>
        <v>65</v>
      </c>
      <c r="AL27" s="33">
        <f>VLOOKUP(A27,'All Regions'!A25:BY139,38,FALSE)</f>
        <v>4745</v>
      </c>
      <c r="AM27" s="33">
        <f>VLOOKUP(A27,'All Regions'!A25:BZ139,39,FALSE)</f>
        <v>4998</v>
      </c>
      <c r="AN27" s="34">
        <f>VLOOKUP(A27,'All Regions'!A25:CA139,40,FALSE)</f>
        <v>93</v>
      </c>
      <c r="AO27" s="34">
        <f>VLOOKUP(A27,'All Regions'!A25:CB139,41,FALSE)</f>
        <v>4905</v>
      </c>
      <c r="AP27" s="34">
        <f>VLOOKUP(A27,'All Regions'!A25:CC139,42,FALSE)</f>
        <v>4998</v>
      </c>
      <c r="AQ27" s="27">
        <v>3085</v>
      </c>
      <c r="AR27" s="27">
        <v>13257</v>
      </c>
      <c r="AS27" s="28">
        <v>0.23270724900052803</v>
      </c>
      <c r="AT27" s="35">
        <f>VLOOKUP(A27,'All Regions'!A25:CG139,46,FALSE)</f>
        <v>630</v>
      </c>
      <c r="AU27" s="35">
        <f>VLOOKUP(A27,'All Regions'!A25:CH139,47,FALSE)</f>
        <v>14072</v>
      </c>
      <c r="AV27" s="36">
        <f>VLOOKUP(A27,'All Regions'!A25:CI139,48,FALSE)</f>
        <v>4.4769755542922111E-2</v>
      </c>
      <c r="AW27" s="37">
        <v>2428</v>
      </c>
      <c r="AX27" s="37">
        <v>13257</v>
      </c>
      <c r="AY27" s="38">
        <v>0.18314852530738479</v>
      </c>
      <c r="AZ27" s="39">
        <v>332</v>
      </c>
      <c r="BA27" s="39">
        <v>14072</v>
      </c>
      <c r="BB27" s="40">
        <v>2.359295054007959E-2</v>
      </c>
    </row>
    <row r="28" spans="1:54" x14ac:dyDescent="0.25">
      <c r="A28" s="2"/>
      <c r="B28" s="2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</row>
    <row r="29" spans="1:54" s="1" customFormat="1" ht="15.75" x14ac:dyDescent="0.25">
      <c r="A29" s="59" t="s">
        <v>178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</row>
    <row r="30" spans="1:54" s="1" customFormat="1" ht="15.75" x14ac:dyDescent="0.25">
      <c r="A30" s="59" t="s">
        <v>200</v>
      </c>
      <c r="B30" s="91"/>
      <c r="C30" s="91"/>
      <c r="D30" s="91"/>
      <c r="E30" s="91"/>
      <c r="F30" s="91"/>
      <c r="G30" s="92"/>
      <c r="H30" s="92"/>
      <c r="I30" s="91"/>
      <c r="J30" s="87"/>
      <c r="K30" s="87"/>
      <c r="R30" s="87"/>
      <c r="S30" s="87"/>
      <c r="T30" s="87"/>
      <c r="V30" s="91"/>
      <c r="AK30" s="91"/>
      <c r="AM30" s="87"/>
      <c r="AN30" s="87"/>
    </row>
    <row r="31" spans="1:54" s="1" customFormat="1" ht="15.75" x14ac:dyDescent="0.25">
      <c r="A31" s="59" t="s">
        <v>201</v>
      </c>
      <c r="B31" s="91"/>
      <c r="C31" s="91"/>
      <c r="D31" s="91"/>
      <c r="E31" s="91"/>
      <c r="F31" s="91"/>
      <c r="G31" s="92"/>
      <c r="H31" s="92"/>
      <c r="I31" s="91"/>
      <c r="J31" s="87"/>
      <c r="K31" s="87"/>
      <c r="R31" s="87"/>
      <c r="S31" s="87"/>
      <c r="T31" s="87"/>
      <c r="V31" s="91"/>
      <c r="AK31" s="91"/>
      <c r="AM31" s="87"/>
      <c r="AN31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0" defaultRowHeight="15" x14ac:dyDescent="0.25"/>
  <cols>
    <col min="1" max="1" width="52.8554687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style="148" customWidth="1"/>
    <col min="53" max="53" width="17.140625" style="148" customWidth="1"/>
    <col min="54" max="54" width="24.42578125" customWidth="1"/>
  </cols>
  <sheetData>
    <row r="1" spans="1:54" s="2" customFormat="1" ht="23.25" customHeight="1" x14ac:dyDescent="0.25">
      <c r="A1" s="164" t="s">
        <v>197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80" customFormat="1" ht="15.75" customHeight="1" x14ac:dyDescent="0.25">
      <c r="A8" s="61" t="s">
        <v>180</v>
      </c>
      <c r="B8" s="62" t="s">
        <v>150</v>
      </c>
      <c r="C8" s="66">
        <v>63597</v>
      </c>
      <c r="D8" s="66">
        <v>141647</v>
      </c>
      <c r="E8" s="66">
        <v>157949</v>
      </c>
      <c r="F8" s="66">
        <v>133589</v>
      </c>
      <c r="G8" s="66">
        <v>580466</v>
      </c>
      <c r="H8" s="67">
        <f>(F8+E8)/G8</f>
        <v>0.50224819369265383</v>
      </c>
      <c r="I8" s="67">
        <f>F8/G8</f>
        <v>0.23014095571489113</v>
      </c>
      <c r="J8" s="66">
        <v>83684</v>
      </c>
      <c r="K8" s="48">
        <v>289721</v>
      </c>
      <c r="L8" s="48">
        <v>290745</v>
      </c>
      <c r="M8" s="48">
        <v>580466</v>
      </c>
      <c r="N8" s="68">
        <f>K8/M8</f>
        <v>0.49911795006081322</v>
      </c>
      <c r="O8" s="49">
        <f>L8/M8</f>
        <v>0.50088204993918684</v>
      </c>
      <c r="P8" s="69">
        <v>49781</v>
      </c>
      <c r="Q8" s="69">
        <v>160822</v>
      </c>
      <c r="R8" s="69">
        <v>239127</v>
      </c>
      <c r="S8" s="69">
        <v>91200</v>
      </c>
      <c r="T8" s="69">
        <v>39535</v>
      </c>
      <c r="U8" s="69">
        <v>580465</v>
      </c>
      <c r="V8" s="51">
        <v>25888</v>
      </c>
      <c r="W8" s="51">
        <v>79962</v>
      </c>
      <c r="X8" s="51">
        <v>118484</v>
      </c>
      <c r="Y8" s="51">
        <v>45754</v>
      </c>
      <c r="Z8" s="51">
        <v>19635</v>
      </c>
      <c r="AA8" s="51">
        <v>23894</v>
      </c>
      <c r="AB8" s="51">
        <v>80859</v>
      </c>
      <c r="AC8" s="51">
        <v>120643</v>
      </c>
      <c r="AD8" s="51">
        <v>45446</v>
      </c>
      <c r="AE8" s="51">
        <v>19899</v>
      </c>
      <c r="AF8" s="51">
        <v>580464</v>
      </c>
      <c r="AG8" s="70">
        <v>3892</v>
      </c>
      <c r="AH8" s="70">
        <v>17217</v>
      </c>
      <c r="AI8" s="70">
        <v>80778</v>
      </c>
      <c r="AJ8" s="70">
        <v>1640</v>
      </c>
      <c r="AK8" s="70">
        <v>14211</v>
      </c>
      <c r="AL8" s="70">
        <v>462727</v>
      </c>
      <c r="AM8" s="70">
        <v>580465</v>
      </c>
      <c r="AN8" s="71">
        <v>45335</v>
      </c>
      <c r="AO8" s="71">
        <v>535130</v>
      </c>
      <c r="AP8" s="71">
        <v>580465</v>
      </c>
      <c r="AQ8" s="72">
        <v>79911</v>
      </c>
      <c r="AR8" s="72">
        <v>732969</v>
      </c>
      <c r="AS8" s="73">
        <f>AQ8/AR8</f>
        <v>0.10902371041612947</v>
      </c>
      <c r="AT8" s="74">
        <v>35242</v>
      </c>
      <c r="AU8" s="74">
        <v>736062</v>
      </c>
      <c r="AV8" s="75">
        <f>AT8/AU8</f>
        <v>4.7879118878572727E-2</v>
      </c>
      <c r="AW8" s="76">
        <v>76140</v>
      </c>
      <c r="AX8" s="76">
        <v>731277</v>
      </c>
      <c r="AY8" s="77">
        <f>AW8/AX8</f>
        <v>0.10411923252064539</v>
      </c>
      <c r="AZ8" s="150">
        <v>64195</v>
      </c>
      <c r="BA8" s="150">
        <v>736062</v>
      </c>
      <c r="BB8" s="79">
        <f>AZ8/BA8</f>
        <v>8.7214120549627613E-2</v>
      </c>
    </row>
    <row r="9" spans="1:54" s="41" customFormat="1" ht="15.75" x14ac:dyDescent="0.25">
      <c r="A9" s="42" t="s">
        <v>23</v>
      </c>
      <c r="B9" s="43" t="s">
        <v>149</v>
      </c>
      <c r="C9" s="64">
        <f>VLOOKUP(A9,'All Regions'!A7:AP122,3,FALSE)</f>
        <v>3201</v>
      </c>
      <c r="D9" s="64">
        <f>VLOOKUP(A9,'All Regions'!A7:AQ122,4,FALSE)</f>
        <v>7654</v>
      </c>
      <c r="E9" s="64">
        <f>VLOOKUP(A9,'All Regions'!A7:AR122,5,FALSE)</f>
        <v>7720</v>
      </c>
      <c r="F9" s="64">
        <f>VLOOKUP(A9,'All Regions'!A7:AS122,6,FALSE)</f>
        <v>5402</v>
      </c>
      <c r="G9" s="64">
        <f>VLOOKUP(A9,'All Regions'!A7:AT122,7,FALSE)</f>
        <v>29619</v>
      </c>
      <c r="H9" s="65">
        <f>VLOOKUP(A9,'All Regions'!A7:AU122,8,FALSE)</f>
        <v>0.4430264357338195</v>
      </c>
      <c r="I9" s="65">
        <f>VLOOKUP(A9,'All Regions'!A7:AV122,9,FALSE)</f>
        <v>0.18238292987609306</v>
      </c>
      <c r="J9" s="64">
        <f>VLOOKUP(A9,'All Regions'!A7:AW122,10,FALSE)</f>
        <v>5642</v>
      </c>
      <c r="K9" s="29">
        <f>VLOOKUP(A9,'All Regions'!A7:AX122,11,FALSE)</f>
        <v>14963</v>
      </c>
      <c r="L9" s="29">
        <f>VLOOKUP(A9,'All Regions'!A7:AY122,12,FALSE)</f>
        <v>14656</v>
      </c>
      <c r="M9" s="29">
        <f>VLOOKUP(A9,'All Regions'!A7:AZ122,13,FALSE)</f>
        <v>29619</v>
      </c>
      <c r="N9" s="30">
        <f>VLOOKUP(A9,'All Regions'!A7:BA122,14,FALSE)</f>
        <v>0.50518248421621259</v>
      </c>
      <c r="O9" s="30">
        <f>VLOOKUP(A9,'All Regions'!A7:BB122,15,FALSE)</f>
        <v>0.49481751578378741</v>
      </c>
      <c r="P9" s="138">
        <f>VLOOKUP(A9,'All Regions'!A7:BC122,16,FALSE)</f>
        <v>3725</v>
      </c>
      <c r="Q9" s="138">
        <f>VLOOKUP(A9,'All Regions'!A7:BD122,17,FALSE)</f>
        <v>7662</v>
      </c>
      <c r="R9" s="138">
        <f>VLOOKUP(A9,'All Regions'!A7:BE122,18,FALSE)</f>
        <v>11478</v>
      </c>
      <c r="S9" s="138">
        <f>VLOOKUP(A9,'All Regions'!A7:BF122,19,FALSE)</f>
        <v>4512</v>
      </c>
      <c r="T9" s="138">
        <f>VLOOKUP(A9,'All Regions'!A7:BG122,20,FALSE)</f>
        <v>2241</v>
      </c>
      <c r="U9" s="138">
        <f>VLOOKUP(A9,'All Regions'!A7:BH122,21,FALSE)</f>
        <v>29618</v>
      </c>
      <c r="V9" s="141">
        <f>VLOOKUP(A9,'All Regions'!A7:BI122,22,FALSE)</f>
        <v>1889</v>
      </c>
      <c r="W9" s="141">
        <f>VLOOKUP(A9,'All Regions'!A7:BJ122,23,FALSE)</f>
        <v>3646</v>
      </c>
      <c r="X9" s="141">
        <f>VLOOKUP(A9,'All Regions'!A7:BK122,24,FALSE)</f>
        <v>5938</v>
      </c>
      <c r="Y9" s="141">
        <f>VLOOKUP(A9,'All Regions'!A7:BL122,25,FALSE)</f>
        <v>2371</v>
      </c>
      <c r="Z9" s="141">
        <f>VLOOKUP(A9,'All Regions'!A7:BM122,26,FALSE)</f>
        <v>1118</v>
      </c>
      <c r="AA9" s="141">
        <f>VLOOKUP(A9,'All Regions'!A7:BN122,27,FALSE)</f>
        <v>1836</v>
      </c>
      <c r="AB9" s="141">
        <f>VLOOKUP(A9,'All Regions'!A7:BO122,28,FALSE)</f>
        <v>4016</v>
      </c>
      <c r="AC9" s="141">
        <f>VLOOKUP(A9,'All Regions'!A7:BP122,29,FALSE)</f>
        <v>5540</v>
      </c>
      <c r="AD9" s="141">
        <f>VLOOKUP(A9,'All Regions'!A7:BQ122,30,FALSE)</f>
        <v>2140</v>
      </c>
      <c r="AE9" s="141">
        <f>VLOOKUP(A9,'All Regions'!A7:BR122,31,FALSE)</f>
        <v>1122</v>
      </c>
      <c r="AF9" s="141">
        <f>VLOOKUP(A9,'All Regions'!A7:BS122,32,FALSE)</f>
        <v>29616</v>
      </c>
      <c r="AG9" s="33">
        <f>VLOOKUP(A9,'All Regions'!A7:BT122,33,FALSE)</f>
        <v>210</v>
      </c>
      <c r="AH9" s="33">
        <f>VLOOKUP(A9,'All Regions'!A7:BU122,34,FALSE)</f>
        <v>492</v>
      </c>
      <c r="AI9" s="33">
        <f>VLOOKUP(A9,'All Regions'!A7:BV122,35,FALSE)</f>
        <v>2840</v>
      </c>
      <c r="AJ9" s="33">
        <f>VLOOKUP(A9,'All Regions'!A7:BW122,36,FALSE)</f>
        <v>51</v>
      </c>
      <c r="AK9" s="33">
        <f>VLOOKUP(A9,'All Regions'!A7:BX122,37,FALSE)</f>
        <v>673</v>
      </c>
      <c r="AL9" s="33">
        <f>VLOOKUP(A9,'All Regions'!A7:BY122,38,FALSE)</f>
        <v>25352</v>
      </c>
      <c r="AM9" s="33">
        <f>VLOOKUP(A9,'All Regions'!A7:BZ122,39,FALSE)</f>
        <v>29618</v>
      </c>
      <c r="AN9" s="34">
        <f>VLOOKUP(A9,'All Regions'!A7:CA122,40,FALSE)</f>
        <v>1869</v>
      </c>
      <c r="AO9" s="34">
        <f>VLOOKUP(A9,'All Regions'!A7:CB122,41,FALSE)</f>
        <v>27750</v>
      </c>
      <c r="AP9" s="34">
        <f>VLOOKUP(A9,'All Regions'!A7:CC122,42,FALSE)</f>
        <v>29619</v>
      </c>
      <c r="AQ9" s="27">
        <v>6724</v>
      </c>
      <c r="AR9" s="27">
        <v>63706</v>
      </c>
      <c r="AS9" s="28">
        <v>0.10554735817662386</v>
      </c>
      <c r="AT9" s="35">
        <f>VLOOKUP(A9,'All Regions'!A7:CG122,46,FALSE)</f>
        <v>3860</v>
      </c>
      <c r="AU9" s="35">
        <f>VLOOKUP(A9,'All Regions'!A7:CH122,47,FALSE)</f>
        <v>63924</v>
      </c>
      <c r="AV9" s="36">
        <f>VLOOKUP(A9,'All Regions'!A7:CI122,48,FALSE)</f>
        <v>6.038420624491584E-2</v>
      </c>
      <c r="AW9" s="37">
        <v>4077</v>
      </c>
      <c r="AX9" s="37">
        <v>63675</v>
      </c>
      <c r="AY9" s="38">
        <v>6.402826855123675E-2</v>
      </c>
      <c r="AZ9" s="143">
        <v>2319</v>
      </c>
      <c r="BA9" s="143">
        <v>63924</v>
      </c>
      <c r="BB9" s="40">
        <v>3.6277454477191662E-2</v>
      </c>
    </row>
    <row r="10" spans="1:54" s="41" customFormat="1" ht="15.75" x14ac:dyDescent="0.25">
      <c r="A10" s="42" t="s">
        <v>28</v>
      </c>
      <c r="B10" s="43" t="s">
        <v>149</v>
      </c>
      <c r="C10" s="64">
        <f>VLOOKUP(A10,'All Regions'!A8:AP123,3,FALSE)</f>
        <v>12725</v>
      </c>
      <c r="D10" s="64">
        <f>VLOOKUP(A10,'All Regions'!A8:AQ123,4,FALSE)</f>
        <v>28995</v>
      </c>
      <c r="E10" s="64">
        <f>VLOOKUP(A10,'All Regions'!A8:AR123,5,FALSE)</f>
        <v>31490</v>
      </c>
      <c r="F10" s="64">
        <f>VLOOKUP(A10,'All Regions'!A8:AS123,6,FALSE)</f>
        <v>23960</v>
      </c>
      <c r="G10" s="64">
        <f>VLOOKUP(A10,'All Regions'!A8:AT123,7,FALSE)</f>
        <v>116564</v>
      </c>
      <c r="H10" s="65">
        <f>VLOOKUP(A10,'All Regions'!A8:AU123,8,FALSE)</f>
        <v>0.47570433409972201</v>
      </c>
      <c r="I10" s="65">
        <f>VLOOKUP(A10,'All Regions'!A8:AV123,9,FALSE)</f>
        <v>0.20555231460828385</v>
      </c>
      <c r="J10" s="64">
        <f>VLOOKUP(A10,'All Regions'!A8:AW123,10,FALSE)</f>
        <v>19394</v>
      </c>
      <c r="K10" s="29">
        <f>VLOOKUP(A10,'All Regions'!A8:AX123,11,FALSE)</f>
        <v>55764</v>
      </c>
      <c r="L10" s="29">
        <f>VLOOKUP(A10,'All Regions'!A8:AY123,12,FALSE)</f>
        <v>60802</v>
      </c>
      <c r="M10" s="29">
        <f>VLOOKUP(A10,'All Regions'!A8:AZ123,13,FALSE)</f>
        <v>116566</v>
      </c>
      <c r="N10" s="30">
        <f>VLOOKUP(A10,'All Regions'!A8:BA123,14,FALSE)</f>
        <v>0.47838992502101813</v>
      </c>
      <c r="O10" s="30">
        <f>VLOOKUP(A10,'All Regions'!A8:BB123,15,FALSE)</f>
        <v>0.52161007497898182</v>
      </c>
      <c r="P10" s="138">
        <f>VLOOKUP(A10,'All Regions'!A8:BC123,16,FALSE)</f>
        <v>12398</v>
      </c>
      <c r="Q10" s="138">
        <f>VLOOKUP(A10,'All Regions'!A8:BD123,17,FALSE)</f>
        <v>31923</v>
      </c>
      <c r="R10" s="138">
        <f>VLOOKUP(A10,'All Regions'!A8:BE123,18,FALSE)</f>
        <v>46948</v>
      </c>
      <c r="S10" s="138">
        <f>VLOOKUP(A10,'All Regions'!A8:BF123,19,FALSE)</f>
        <v>17959</v>
      </c>
      <c r="T10" s="138">
        <f>VLOOKUP(A10,'All Regions'!A8:BG123,20,FALSE)</f>
        <v>7337</v>
      </c>
      <c r="U10" s="138">
        <f>VLOOKUP(A10,'All Regions'!A8:BH123,21,FALSE)</f>
        <v>116565</v>
      </c>
      <c r="V10" s="141">
        <f>VLOOKUP(A10,'All Regions'!A8:BI123,22,FALSE)</f>
        <v>6203</v>
      </c>
      <c r="W10" s="141">
        <f>VLOOKUP(A10,'All Regions'!A8:BJ123,23,FALSE)</f>
        <v>14998</v>
      </c>
      <c r="X10" s="141">
        <f>VLOOKUP(A10,'All Regions'!A8:BK123,24,FALSE)</f>
        <v>22643</v>
      </c>
      <c r="Y10" s="141">
        <f>VLOOKUP(A10,'All Regions'!A8:BL123,25,FALSE)</f>
        <v>8468</v>
      </c>
      <c r="Z10" s="141">
        <f>VLOOKUP(A10,'All Regions'!A8:BM123,26,FALSE)</f>
        <v>3452</v>
      </c>
      <c r="AA10" s="141">
        <f>VLOOKUP(A10,'All Regions'!A8:BN123,27,FALSE)</f>
        <v>6195</v>
      </c>
      <c r="AB10" s="141">
        <f>VLOOKUP(A10,'All Regions'!A8:BO123,28,FALSE)</f>
        <v>16925</v>
      </c>
      <c r="AC10" s="141">
        <f>VLOOKUP(A10,'All Regions'!A8:BP123,29,FALSE)</f>
        <v>24304</v>
      </c>
      <c r="AD10" s="141">
        <f>VLOOKUP(A10,'All Regions'!A8:BQ123,30,FALSE)</f>
        <v>9491</v>
      </c>
      <c r="AE10" s="141">
        <f>VLOOKUP(A10,'All Regions'!A8:BR123,31,FALSE)</f>
        <v>3886</v>
      </c>
      <c r="AF10" s="141">
        <f>VLOOKUP(A10,'All Regions'!A8:BS123,32,FALSE)</f>
        <v>116565</v>
      </c>
      <c r="AG10" s="33">
        <f>VLOOKUP(A10,'All Regions'!A8:BT123,33,FALSE)</f>
        <v>860</v>
      </c>
      <c r="AH10" s="33">
        <f>VLOOKUP(A10,'All Regions'!A8:BU123,34,FALSE)</f>
        <v>3019</v>
      </c>
      <c r="AI10" s="33">
        <f>VLOOKUP(A10,'All Regions'!A8:BV123,35,FALSE)</f>
        <v>13992</v>
      </c>
      <c r="AJ10" s="33">
        <f>VLOOKUP(A10,'All Regions'!A8:BW123,36,FALSE)</f>
        <v>405</v>
      </c>
      <c r="AK10" s="33">
        <f>VLOOKUP(A10,'All Regions'!A8:BX123,37,FALSE)</f>
        <v>2976</v>
      </c>
      <c r="AL10" s="33">
        <f>VLOOKUP(A10,'All Regions'!A8:BY123,38,FALSE)</f>
        <v>95314</v>
      </c>
      <c r="AM10" s="33">
        <f>VLOOKUP(A10,'All Regions'!A8:BZ123,39,FALSE)</f>
        <v>116566</v>
      </c>
      <c r="AN10" s="34">
        <f>VLOOKUP(A10,'All Regions'!A8:CA123,40,FALSE)</f>
        <v>9188</v>
      </c>
      <c r="AO10" s="34">
        <f>VLOOKUP(A10,'All Regions'!A8:CB123,41,FALSE)</f>
        <v>107378</v>
      </c>
      <c r="AP10" s="34">
        <f>SUM(AN10:AO10)</f>
        <v>116566</v>
      </c>
      <c r="AQ10" s="27">
        <v>15949</v>
      </c>
      <c r="AR10" s="27">
        <v>155038</v>
      </c>
      <c r="AS10" s="28">
        <v>0.10287155407061495</v>
      </c>
      <c r="AT10" s="35">
        <f>VLOOKUP(A10,'All Regions'!A8:CG123,46,FALSE)</f>
        <v>7234</v>
      </c>
      <c r="AU10" s="35">
        <f>VLOOKUP(A10,'All Regions'!A8:CH123,47,FALSE)</f>
        <v>155503</v>
      </c>
      <c r="AV10" s="36">
        <f>VLOOKUP(A10,'All Regions'!A8:CI123,48,FALSE)</f>
        <v>4.6520002829527403E-2</v>
      </c>
      <c r="AW10" s="37">
        <v>11735</v>
      </c>
      <c r="AX10" s="37">
        <v>154681</v>
      </c>
      <c r="AY10" s="38">
        <v>7.5865814159463668E-2</v>
      </c>
      <c r="AZ10" s="143">
        <v>13110</v>
      </c>
      <c r="BA10" s="143">
        <v>155503</v>
      </c>
      <c r="BB10" s="40">
        <v>8.4307055169353648E-2</v>
      </c>
    </row>
    <row r="11" spans="1:54" s="41" customFormat="1" ht="15.75" x14ac:dyDescent="0.25">
      <c r="A11" s="42" t="s">
        <v>52</v>
      </c>
      <c r="B11" s="43" t="s">
        <v>150</v>
      </c>
      <c r="C11" s="64">
        <f>VLOOKUP(A11,'All Regions'!A9:AP124,3,FALSE)</f>
        <v>42060</v>
      </c>
      <c r="D11" s="64">
        <f>VLOOKUP(A11,'All Regions'!A9:AQ124,4,FALSE)</f>
        <v>92384</v>
      </c>
      <c r="E11" s="64">
        <f>VLOOKUP(A11,'All Regions'!A9:AR124,5,FALSE)</f>
        <v>104944</v>
      </c>
      <c r="F11" s="64">
        <f>VLOOKUP(A11,'All Regions'!A9:AS124,6,FALSE)</f>
        <v>93028</v>
      </c>
      <c r="G11" s="64">
        <f>VLOOKUP(A11,'All Regions'!A9:AT124,7,FALSE)</f>
        <v>382460</v>
      </c>
      <c r="H11" s="65">
        <f>VLOOKUP(A11,'All Regions'!A9:AU124,8,FALSE)</f>
        <v>0.51762798724049575</v>
      </c>
      <c r="I11" s="65">
        <f>VLOOKUP(A11,'All Regions'!A9:AV124,9,FALSE)</f>
        <v>0.24323589394969408</v>
      </c>
      <c r="J11" s="64">
        <f>VLOOKUP(A11,'All Regions'!A9:AW124,10,FALSE)</f>
        <v>50044</v>
      </c>
      <c r="K11" s="29">
        <f>VLOOKUP(A11,'All Regions'!A9:AX124,11,FALSE)</f>
        <v>193570</v>
      </c>
      <c r="L11" s="29">
        <f>VLOOKUP(A11,'All Regions'!A9:AY124,12,FALSE)</f>
        <v>188889</v>
      </c>
      <c r="M11" s="29">
        <f>VLOOKUP(A11,'All Regions'!A9:AZ124,13,FALSE)</f>
        <v>382459</v>
      </c>
      <c r="N11" s="30">
        <f>VLOOKUP(A11,'All Regions'!A9:BA124,14,FALSE)</f>
        <v>0.50611961020658425</v>
      </c>
      <c r="O11" s="30">
        <f>VLOOKUP(A11,'All Regions'!A9:BB124,15,FALSE)</f>
        <v>0.49388038979341575</v>
      </c>
      <c r="P11" s="138">
        <f>VLOOKUP(A11,'All Regions'!A9:BC124,16,FALSE)</f>
        <v>28191</v>
      </c>
      <c r="Q11" s="138">
        <f>VLOOKUP(A11,'All Regions'!A9:BD124,17,FALSE)</f>
        <v>107441</v>
      </c>
      <c r="R11" s="138">
        <f>VLOOKUP(A11,'All Regions'!A9:BE124,18,FALSE)</f>
        <v>159617</v>
      </c>
      <c r="S11" s="138">
        <f>VLOOKUP(A11,'All Regions'!A9:BF124,19,FALSE)</f>
        <v>60825</v>
      </c>
      <c r="T11" s="138">
        <f>VLOOKUP(A11,'All Regions'!A9:BG124,20,FALSE)</f>
        <v>26386</v>
      </c>
      <c r="U11" s="138">
        <f>VLOOKUP(A11,'All Regions'!A9:BH124,21,FALSE)</f>
        <v>382460</v>
      </c>
      <c r="V11" s="141">
        <f>VLOOKUP(A11,'All Regions'!A9:BI124,22,FALSE)</f>
        <v>14865</v>
      </c>
      <c r="W11" s="141">
        <f>VLOOKUP(A11,'All Regions'!A9:BJ124,23,FALSE)</f>
        <v>54769</v>
      </c>
      <c r="X11" s="141">
        <f>VLOOKUP(A11,'All Regions'!A9:BK124,24,FALSE)</f>
        <v>79530</v>
      </c>
      <c r="Y11" s="141">
        <f>VLOOKUP(A11,'All Regions'!A9:BL124,25,FALSE)</f>
        <v>31092</v>
      </c>
      <c r="Z11" s="141">
        <f>VLOOKUP(A11,'All Regions'!A9:BM124,26,FALSE)</f>
        <v>13313</v>
      </c>
      <c r="AA11" s="141">
        <f>VLOOKUP(A11,'All Regions'!A9:BN124,27,FALSE)</f>
        <v>13324</v>
      </c>
      <c r="AB11" s="141">
        <f>VLOOKUP(A11,'All Regions'!A9:BO124,28,FALSE)</f>
        <v>52672</v>
      </c>
      <c r="AC11" s="141">
        <f>VLOOKUP(A11,'All Regions'!A9:BP124,29,FALSE)</f>
        <v>80087</v>
      </c>
      <c r="AD11" s="141">
        <f>VLOOKUP(A11,'All Regions'!A9:BQ124,30,FALSE)</f>
        <v>29734</v>
      </c>
      <c r="AE11" s="141">
        <f>VLOOKUP(A11,'All Regions'!A9:BR124,31,FALSE)</f>
        <v>13072</v>
      </c>
      <c r="AF11" s="141">
        <f>VLOOKUP(A11,'All Regions'!A9:BS124,32,FALSE)</f>
        <v>382458</v>
      </c>
      <c r="AG11" s="33">
        <f>VLOOKUP(A11,'All Regions'!A9:BT124,33,FALSE)</f>
        <v>2467</v>
      </c>
      <c r="AH11" s="33">
        <f>VLOOKUP(A11,'All Regions'!A9:BU124,34,FALSE)</f>
        <v>12058</v>
      </c>
      <c r="AI11" s="33">
        <f>VLOOKUP(A11,'All Regions'!A9:BV124,35,FALSE)</f>
        <v>57913</v>
      </c>
      <c r="AJ11" s="33">
        <f>VLOOKUP(A11,'All Regions'!A9:BW124,36,FALSE)</f>
        <v>925</v>
      </c>
      <c r="AK11" s="33">
        <f>VLOOKUP(A11,'All Regions'!A9:BX124,37,FALSE)</f>
        <v>9314</v>
      </c>
      <c r="AL11" s="33">
        <f>VLOOKUP(A11,'All Regions'!A9:BY124,38,FALSE)</f>
        <v>299782</v>
      </c>
      <c r="AM11" s="33">
        <f>VLOOKUP(A11,'All Regions'!A9:BZ124,39,FALSE)</f>
        <v>382459</v>
      </c>
      <c r="AN11" s="34">
        <f>VLOOKUP(A11,'All Regions'!A9:CA124,40,FALSE)</f>
        <v>30080</v>
      </c>
      <c r="AO11" s="34">
        <f>VLOOKUP(A11,'All Regions'!A9:CB124,41,FALSE)</f>
        <v>352378</v>
      </c>
      <c r="AP11" s="34">
        <f t="shared" ref="AP11:AP13" si="0">SUM(AN11:AO11)</f>
        <v>382458</v>
      </c>
      <c r="AQ11" s="27">
        <v>49171</v>
      </c>
      <c r="AR11" s="27">
        <v>435910</v>
      </c>
      <c r="AS11" s="28">
        <v>0.11280080750613659</v>
      </c>
      <c r="AT11" s="35">
        <f>VLOOKUP(A11,'All Regions'!A9:CG124,46,FALSE)</f>
        <v>19244</v>
      </c>
      <c r="AU11" s="35">
        <f>VLOOKUP(A11,'All Regions'!A9:CH124,47,FALSE)</f>
        <v>438077</v>
      </c>
      <c r="AV11" s="36">
        <f>VLOOKUP(A11,'All Regions'!A9:CI124,48,FALSE)</f>
        <v>4.3928350495460844E-2</v>
      </c>
      <c r="AW11" s="37">
        <v>54895</v>
      </c>
      <c r="AX11" s="37">
        <v>434206</v>
      </c>
      <c r="AY11" s="38">
        <v>0.12642616638185561</v>
      </c>
      <c r="AZ11" s="143">
        <v>42375</v>
      </c>
      <c r="BA11" s="143">
        <v>438077</v>
      </c>
      <c r="BB11" s="40">
        <v>9.6729570372331805E-2</v>
      </c>
    </row>
    <row r="12" spans="1:54" s="41" customFormat="1" ht="15.75" x14ac:dyDescent="0.25">
      <c r="A12" s="42" t="s">
        <v>87</v>
      </c>
      <c r="B12" s="43" t="s">
        <v>149</v>
      </c>
      <c r="C12" s="64">
        <f>VLOOKUP(A12,'All Regions'!A10:AP125,3,FALSE)</f>
        <v>5233</v>
      </c>
      <c r="D12" s="64">
        <f>VLOOKUP(A12,'All Regions'!A10:AQ125,4,FALSE)</f>
        <v>11458</v>
      </c>
      <c r="E12" s="64">
        <f>VLOOKUP(A12,'All Regions'!A10:AR125,5,FALSE)</f>
        <v>12687</v>
      </c>
      <c r="F12" s="64">
        <f>VLOOKUP(A12,'All Regions'!A10:AS125,6,FALSE)</f>
        <v>10409</v>
      </c>
      <c r="G12" s="64">
        <f>VLOOKUP(A12,'All Regions'!A10:AT125,7,FALSE)</f>
        <v>47754</v>
      </c>
      <c r="H12" s="65">
        <f>VLOOKUP(A12,'All Regions'!A10:AU125,8,FALSE)</f>
        <v>0.48364534908070528</v>
      </c>
      <c r="I12" s="65">
        <f>VLOOKUP(A12,'All Regions'!A10:AV125,9,FALSE)</f>
        <v>0.21797126942245676</v>
      </c>
      <c r="J12" s="64">
        <f>VLOOKUP(A12,'All Regions'!A10:AW125,10,FALSE)</f>
        <v>7967</v>
      </c>
      <c r="K12" s="29">
        <f>VLOOKUP(A12,'All Regions'!A10:AX125,11,FALSE)</f>
        <v>23194</v>
      </c>
      <c r="L12" s="29">
        <f>VLOOKUP(A12,'All Regions'!A10:AY125,12,FALSE)</f>
        <v>24559</v>
      </c>
      <c r="M12" s="29">
        <f>VLOOKUP(A12,'All Regions'!A10:AZ125,13,FALSE)</f>
        <v>47753</v>
      </c>
      <c r="N12" s="30">
        <f>VLOOKUP(A12,'All Regions'!A10:BA125,14,FALSE)</f>
        <v>0.48570770422800663</v>
      </c>
      <c r="O12" s="30">
        <f>VLOOKUP(A12,'All Regions'!A10:BB125,15,FALSE)</f>
        <v>0.51429229577199342</v>
      </c>
      <c r="P12" s="138">
        <f>VLOOKUP(A12,'All Regions'!A10:BC125,16,FALSE)</f>
        <v>5044</v>
      </c>
      <c r="Q12" s="138">
        <f>VLOOKUP(A12,'All Regions'!A10:BD125,17,FALSE)</f>
        <v>12866</v>
      </c>
      <c r="R12" s="138">
        <f>VLOOKUP(A12,'All Regions'!A10:BE125,18,FALSE)</f>
        <v>19501</v>
      </c>
      <c r="S12" s="138">
        <f>VLOOKUP(A12,'All Regions'!A10:BF125,19,FALSE)</f>
        <v>7154</v>
      </c>
      <c r="T12" s="138">
        <f>VLOOKUP(A12,'All Regions'!A10:BG125,20,FALSE)</f>
        <v>3188</v>
      </c>
      <c r="U12" s="138">
        <f>VLOOKUP(A12,'All Regions'!A10:BH125,21,FALSE)</f>
        <v>47753</v>
      </c>
      <c r="V12" s="141">
        <f>VLOOKUP(A12,'All Regions'!A10:BI125,22,FALSE)</f>
        <v>2704</v>
      </c>
      <c r="W12" s="141">
        <f>VLOOKUP(A12,'All Regions'!A10:BJ125,23,FALSE)</f>
        <v>6062</v>
      </c>
      <c r="X12" s="141">
        <f>VLOOKUP(A12,'All Regions'!A10:BK125,24,FALSE)</f>
        <v>9473</v>
      </c>
      <c r="Y12" s="141">
        <f>VLOOKUP(A12,'All Regions'!A10:BL125,25,FALSE)</f>
        <v>3425</v>
      </c>
      <c r="Z12" s="141">
        <f>VLOOKUP(A12,'All Regions'!A10:BM125,26,FALSE)</f>
        <v>1532</v>
      </c>
      <c r="AA12" s="141">
        <f>VLOOKUP(A12,'All Regions'!A10:BN125,27,FALSE)</f>
        <v>2342</v>
      </c>
      <c r="AB12" s="141">
        <f>VLOOKUP(A12,'All Regions'!A10:BO125,28,FALSE)</f>
        <v>6804</v>
      </c>
      <c r="AC12" s="141">
        <f>VLOOKUP(A12,'All Regions'!A10:BP125,29,FALSE)</f>
        <v>10028</v>
      </c>
      <c r="AD12" s="141">
        <f>VLOOKUP(A12,'All Regions'!A10:BQ125,30,FALSE)</f>
        <v>3729</v>
      </c>
      <c r="AE12" s="141">
        <f>VLOOKUP(A12,'All Regions'!A10:BR125,31,FALSE)</f>
        <v>1656</v>
      </c>
      <c r="AF12" s="141">
        <f>VLOOKUP(A12,'All Regions'!A10:BS125,32,FALSE)</f>
        <v>47755</v>
      </c>
      <c r="AG12" s="33">
        <f>VLOOKUP(A12,'All Regions'!A10:BT125,33,FALSE)</f>
        <v>340</v>
      </c>
      <c r="AH12" s="33">
        <f>VLOOKUP(A12,'All Regions'!A10:BU125,34,FALSE)</f>
        <v>1594</v>
      </c>
      <c r="AI12" s="33">
        <f>VLOOKUP(A12,'All Regions'!A10:BV125,35,FALSE)</f>
        <v>5866</v>
      </c>
      <c r="AJ12" s="33">
        <f>VLOOKUP(A12,'All Regions'!A10:BW125,36,FALSE)</f>
        <v>255</v>
      </c>
      <c r="AK12" s="33">
        <f>VLOOKUP(A12,'All Regions'!A10:BX125,37,FALSE)</f>
        <v>1190</v>
      </c>
      <c r="AL12" s="33">
        <f>VLOOKUP(A12,'All Regions'!A10:BY125,38,FALSE)</f>
        <v>38509</v>
      </c>
      <c r="AM12" s="33">
        <f>VLOOKUP(A12,'All Regions'!A10:BZ125,39,FALSE)</f>
        <v>47754</v>
      </c>
      <c r="AN12" s="34">
        <f>VLOOKUP(A12,'All Regions'!A10:CA125,40,FALSE)</f>
        <v>4047</v>
      </c>
      <c r="AO12" s="34">
        <f>VLOOKUP(A12,'All Regions'!A10:CB125,41,FALSE)</f>
        <v>43706</v>
      </c>
      <c r="AP12" s="34">
        <f t="shared" si="0"/>
        <v>47753</v>
      </c>
      <c r="AQ12" s="27">
        <v>6558</v>
      </c>
      <c r="AR12" s="27">
        <v>64753</v>
      </c>
      <c r="AS12" s="28">
        <v>0.10127716090374191</v>
      </c>
      <c r="AT12" s="35">
        <f>VLOOKUP(A12,'All Regions'!A10:CG125,46,FALSE)</f>
        <v>4020</v>
      </c>
      <c r="AU12" s="35">
        <f>VLOOKUP(A12,'All Regions'!A10:CH125,47,FALSE)</f>
        <v>64964</v>
      </c>
      <c r="AV12" s="36">
        <f>VLOOKUP(A12,'All Regions'!A10:CI125,48,FALSE)</f>
        <v>6.1880426082137799E-2</v>
      </c>
      <c r="AW12" s="37">
        <v>3832</v>
      </c>
      <c r="AX12" s="37">
        <v>65151</v>
      </c>
      <c r="AY12" s="38">
        <v>5.8817209252352225E-2</v>
      </c>
      <c r="AZ12" s="143">
        <v>5967</v>
      </c>
      <c r="BA12" s="143">
        <v>64964</v>
      </c>
      <c r="BB12" s="40">
        <v>9.1850871251770216E-2</v>
      </c>
    </row>
    <row r="13" spans="1:54" s="41" customFormat="1" ht="15.75" x14ac:dyDescent="0.25">
      <c r="A13" s="42" t="s">
        <v>93</v>
      </c>
      <c r="B13" s="43" t="s">
        <v>149</v>
      </c>
      <c r="C13" s="64">
        <f>VLOOKUP(A13,'All Regions'!A11:AP126,3,FALSE)</f>
        <v>378</v>
      </c>
      <c r="D13" s="64">
        <f>VLOOKUP(A13,'All Regions'!A11:AQ126,4,FALSE)</f>
        <v>1156</v>
      </c>
      <c r="E13" s="64">
        <f>VLOOKUP(A13,'All Regions'!A11:AR126,5,FALSE)</f>
        <v>1108</v>
      </c>
      <c r="F13" s="64">
        <f>VLOOKUP(A13,'All Regions'!A11:AS126,6,FALSE)</f>
        <v>790</v>
      </c>
      <c r="G13" s="64">
        <f>VLOOKUP(A13,'All Regions'!A11:AT126,7,FALSE)</f>
        <v>4069</v>
      </c>
      <c r="H13" s="65">
        <f>VLOOKUP(A13,'All Regions'!A11:AU126,8,FALSE)</f>
        <v>0.46645367412140576</v>
      </c>
      <c r="I13" s="65">
        <f>VLOOKUP(A13,'All Regions'!A11:AV126,9,FALSE)</f>
        <v>0.1941508970262964</v>
      </c>
      <c r="J13" s="64">
        <f>VLOOKUP(A13,'All Regions'!A11:AW126,10,FALSE)</f>
        <v>637</v>
      </c>
      <c r="K13" s="29">
        <f>VLOOKUP(A13,'All Regions'!A11:AX126,11,FALSE)</f>
        <v>2230</v>
      </c>
      <c r="L13" s="29">
        <f>VLOOKUP(A13,'All Regions'!A11:AY126,12,FALSE)</f>
        <v>1839</v>
      </c>
      <c r="M13" s="29">
        <f>VLOOKUP(A13,'All Regions'!A11:AZ126,13,FALSE)</f>
        <v>4069</v>
      </c>
      <c r="N13" s="30">
        <f>VLOOKUP(A13,'All Regions'!A11:BA126,14,FALSE)</f>
        <v>0.54804620299827966</v>
      </c>
      <c r="O13" s="30">
        <f>VLOOKUP(A13,'All Regions'!A11:BB126,15,FALSE)</f>
        <v>0.45195379700172034</v>
      </c>
      <c r="P13" s="138">
        <f>VLOOKUP(A13,'All Regions'!A11:BC126,16,FALSE)</f>
        <v>423</v>
      </c>
      <c r="Q13" s="138">
        <f>VLOOKUP(A13,'All Regions'!A11:BD126,17,FALSE)</f>
        <v>930</v>
      </c>
      <c r="R13" s="138">
        <f>VLOOKUP(A13,'All Regions'!A11:BE126,18,FALSE)</f>
        <v>1583</v>
      </c>
      <c r="S13" s="138">
        <f>VLOOKUP(A13,'All Regions'!A11:BF126,19,FALSE)</f>
        <v>750</v>
      </c>
      <c r="T13" s="138">
        <f>VLOOKUP(A13,'All Regions'!A11:BG126,20,FALSE)</f>
        <v>383</v>
      </c>
      <c r="U13" s="138">
        <f>VLOOKUP(A13,'All Regions'!A11:BH126,21,FALSE)</f>
        <v>4069</v>
      </c>
      <c r="V13" s="141">
        <f>VLOOKUP(A13,'All Regions'!A11:BI126,22,FALSE)</f>
        <v>227</v>
      </c>
      <c r="W13" s="141">
        <f>VLOOKUP(A13,'All Regions'!A11:BJ126,23,FALSE)</f>
        <v>487</v>
      </c>
      <c r="X13" s="141">
        <f>VLOOKUP(A13,'All Regions'!A11:BK126,24,FALSE)</f>
        <v>900</v>
      </c>
      <c r="Y13" s="141">
        <f>VLOOKUP(A13,'All Regions'!A11:BL126,25,FALSE)</f>
        <v>398</v>
      </c>
      <c r="Z13" s="141">
        <f>VLOOKUP(A13,'All Regions'!A11:BM126,26,FALSE)</f>
        <v>220</v>
      </c>
      <c r="AA13" s="141">
        <f>VLOOKUP(A13,'All Regions'!A11:BN126,27,FALSE)</f>
        <v>197</v>
      </c>
      <c r="AB13" s="141">
        <f>VLOOKUP(A13,'All Regions'!A11:BO126,28,FALSE)</f>
        <v>442</v>
      </c>
      <c r="AC13" s="141">
        <f>VLOOKUP(A13,'All Regions'!A11:BP126,29,FALSE)</f>
        <v>684</v>
      </c>
      <c r="AD13" s="141">
        <f>VLOOKUP(A13,'All Regions'!A11:BQ126,30,FALSE)</f>
        <v>352</v>
      </c>
      <c r="AE13" s="141">
        <f>VLOOKUP(A13,'All Regions'!A11:BR126,31,FALSE)</f>
        <v>163</v>
      </c>
      <c r="AF13" s="141">
        <f>VLOOKUP(A13,'All Regions'!A11:BS126,32,FALSE)</f>
        <v>4070</v>
      </c>
      <c r="AG13" s="33">
        <f>VLOOKUP(A13,'All Regions'!A11:BT126,33,FALSE)</f>
        <v>15</v>
      </c>
      <c r="AH13" s="33">
        <f>VLOOKUP(A13,'All Regions'!A11:BU126,34,FALSE)</f>
        <v>54</v>
      </c>
      <c r="AI13" s="33">
        <f>VLOOKUP(A13,'All Regions'!A11:BV126,35,FALSE)</f>
        <v>167</v>
      </c>
      <c r="AJ13" s="33">
        <f>VLOOKUP(A13,'All Regions'!A11:BW126,36,FALSE)</f>
        <v>4</v>
      </c>
      <c r="AK13" s="33">
        <f>VLOOKUP(A13,'All Regions'!A11:BX126,37,FALSE)</f>
        <v>58</v>
      </c>
      <c r="AL13" s="33">
        <f>VLOOKUP(A13,'All Regions'!A11:BY126,38,FALSE)</f>
        <v>3770</v>
      </c>
      <c r="AM13" s="33">
        <f>VLOOKUP(A13,'All Regions'!A11:BZ126,39,FALSE)</f>
        <v>4068</v>
      </c>
      <c r="AN13" s="34">
        <f>VLOOKUP(A13,'All Regions'!A11:CA126,40,FALSE)</f>
        <v>151</v>
      </c>
      <c r="AO13" s="34">
        <f>VLOOKUP(A13,'All Regions'!A11:CB126,41,FALSE)</f>
        <v>3918</v>
      </c>
      <c r="AP13" s="34">
        <f t="shared" si="0"/>
        <v>4069</v>
      </c>
      <c r="AQ13" s="27">
        <v>1509</v>
      </c>
      <c r="AR13" s="27">
        <v>13562</v>
      </c>
      <c r="AS13" s="28">
        <v>0.11126677481197464</v>
      </c>
      <c r="AT13" s="35">
        <f>VLOOKUP(A13,'All Regions'!A11:CG126,46,FALSE)</f>
        <v>884</v>
      </c>
      <c r="AU13" s="35">
        <f>VLOOKUP(A13,'All Regions'!A11:CH126,47,FALSE)</f>
        <v>13594</v>
      </c>
      <c r="AV13" s="36">
        <f>VLOOKUP(A13,'All Regions'!A11:CI126,48,FALSE)</f>
        <v>6.5028689127556272E-2</v>
      </c>
      <c r="AW13" s="37">
        <v>1601</v>
      </c>
      <c r="AX13" s="37">
        <v>13564</v>
      </c>
      <c r="AY13" s="38">
        <v>0.11803302860513123</v>
      </c>
      <c r="AZ13" s="143">
        <v>424</v>
      </c>
      <c r="BA13" s="143">
        <v>13594</v>
      </c>
      <c r="BB13" s="40">
        <v>3.1190230984257761E-2</v>
      </c>
    </row>
    <row r="14" spans="1:54" s="2" customFormat="1" x14ac:dyDescent="0.25"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</row>
    <row r="15" spans="1:54" s="1" customFormat="1" ht="15.75" x14ac:dyDescent="0.25">
      <c r="A15" s="59" t="s">
        <v>178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</row>
    <row r="16" spans="1:54" s="1" customFormat="1" ht="15.75" x14ac:dyDescent="0.25">
      <c r="A16" s="59" t="s">
        <v>200</v>
      </c>
      <c r="B16" s="91"/>
      <c r="C16" s="91"/>
      <c r="D16" s="91"/>
      <c r="E16" s="91"/>
      <c r="F16" s="91"/>
      <c r="G16" s="92"/>
      <c r="H16" s="92"/>
      <c r="I16" s="91"/>
      <c r="J16" s="87"/>
      <c r="K16" s="87"/>
      <c r="R16" s="87"/>
      <c r="S16" s="87"/>
      <c r="T16" s="87"/>
      <c r="V16" s="91"/>
      <c r="AK16" s="91"/>
      <c r="AM16" s="87"/>
      <c r="AN16" s="87"/>
      <c r="AT16" s="144"/>
      <c r="AU16" s="139"/>
      <c r="AV16" s="144"/>
      <c r="AZ16" s="92"/>
      <c r="BA16" s="92"/>
    </row>
    <row r="17" spans="1:53" s="1" customFormat="1" ht="15.75" x14ac:dyDescent="0.25">
      <c r="A17" s="59" t="s">
        <v>201</v>
      </c>
      <c r="B17" s="91"/>
      <c r="C17" s="91"/>
      <c r="D17" s="91"/>
      <c r="E17" s="91"/>
      <c r="F17" s="91"/>
      <c r="G17" s="92"/>
      <c r="H17" s="92"/>
      <c r="I17" s="91"/>
      <c r="J17" s="87"/>
      <c r="K17" s="87"/>
      <c r="R17" s="87"/>
      <c r="S17" s="87"/>
      <c r="T17" s="87"/>
      <c r="V17" s="91"/>
      <c r="AK17" s="91"/>
      <c r="AM17" s="87"/>
      <c r="AN17" s="87"/>
      <c r="AZ17" s="92"/>
      <c r="BA17" s="92"/>
    </row>
    <row r="22" spans="1:53" ht="15.75" x14ac:dyDescent="0.25">
      <c r="C22" s="139"/>
      <c r="D22" s="139"/>
      <c r="E22" s="139"/>
      <c r="F22" s="139"/>
      <c r="G22" s="14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4"/>
  <sheetViews>
    <sheetView workbookViewId="0">
      <pane xSplit="2" ySplit="6" topLeftCell="C7" activePane="bottomRight" state="frozen"/>
      <selection pane="topRight" activeCell="D1" sqref="D1"/>
      <selection pane="bottomLeft" activeCell="A7" sqref="A7"/>
      <selection pane="bottomRight" sqref="A1:BB4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185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181</v>
      </c>
      <c r="B8" s="82" t="s">
        <v>139</v>
      </c>
      <c r="C8" s="66">
        <v>8827</v>
      </c>
      <c r="D8" s="66">
        <v>23623</v>
      </c>
      <c r="E8" s="66">
        <v>23889</v>
      </c>
      <c r="F8" s="66">
        <v>15902</v>
      </c>
      <c r="G8" s="66">
        <v>87168</v>
      </c>
      <c r="H8" s="67">
        <f>(F8+E8)/G8</f>
        <v>0.45648632525697502</v>
      </c>
      <c r="I8" s="67">
        <f>F8/G8</f>
        <v>0.18242933186490456</v>
      </c>
      <c r="J8" s="66">
        <v>14927</v>
      </c>
      <c r="K8" s="48">
        <v>42042</v>
      </c>
      <c r="L8" s="48">
        <v>45126</v>
      </c>
      <c r="M8" s="48">
        <v>87168</v>
      </c>
      <c r="N8" s="68">
        <f>K8/M8</f>
        <v>0.4823100220264317</v>
      </c>
      <c r="O8" s="49">
        <f>L8/M8</f>
        <v>0.5176899779735683</v>
      </c>
      <c r="P8" s="69">
        <v>9955</v>
      </c>
      <c r="Q8" s="69">
        <v>21859</v>
      </c>
      <c r="R8" s="69">
        <v>34469</v>
      </c>
      <c r="S8" s="69">
        <v>14901</v>
      </c>
      <c r="T8" s="69">
        <v>5984</v>
      </c>
      <c r="U8" s="69">
        <v>87168</v>
      </c>
      <c r="V8" s="51">
        <v>4948</v>
      </c>
      <c r="W8" s="51">
        <v>10114</v>
      </c>
      <c r="X8" s="51">
        <v>16857</v>
      </c>
      <c r="Y8" s="51">
        <v>7299</v>
      </c>
      <c r="Z8" s="51">
        <v>2822</v>
      </c>
      <c r="AA8" s="51">
        <v>5006</v>
      </c>
      <c r="AB8" s="51">
        <v>11744</v>
      </c>
      <c r="AC8" s="51">
        <v>17611</v>
      </c>
      <c r="AD8" s="51">
        <v>7602</v>
      </c>
      <c r="AE8" s="51">
        <v>3163</v>
      </c>
      <c r="AF8" s="51">
        <v>87166</v>
      </c>
      <c r="AG8" s="70">
        <v>389</v>
      </c>
      <c r="AH8" s="70">
        <v>1139</v>
      </c>
      <c r="AI8" s="70">
        <v>4144</v>
      </c>
      <c r="AJ8" s="70">
        <v>65</v>
      </c>
      <c r="AK8" s="70">
        <v>1336</v>
      </c>
      <c r="AL8" s="70">
        <v>80094</v>
      </c>
      <c r="AM8" s="70">
        <v>87167</v>
      </c>
      <c r="AN8" s="71">
        <v>2676</v>
      </c>
      <c r="AO8" s="71">
        <v>84493</v>
      </c>
      <c r="AP8" s="71">
        <v>87169</v>
      </c>
      <c r="AQ8" s="72">
        <v>22848</v>
      </c>
      <c r="AR8" s="72">
        <v>200351</v>
      </c>
      <c r="AS8" s="73">
        <v>0.2292485279839514</v>
      </c>
      <c r="AT8" s="74">
        <v>10338</v>
      </c>
      <c r="AU8" s="74">
        <v>201380</v>
      </c>
      <c r="AV8" s="75">
        <f>AT8/AU8</f>
        <v>5.1335783096633232E-2</v>
      </c>
      <c r="AW8" s="76">
        <v>15753</v>
      </c>
      <c r="AX8" s="76">
        <v>200559</v>
      </c>
      <c r="AY8" s="77">
        <f>AW8/AX8</f>
        <v>7.8545465424139524E-2</v>
      </c>
      <c r="AZ8" s="78">
        <v>6657</v>
      </c>
      <c r="BA8" s="78">
        <v>22848</v>
      </c>
      <c r="BB8" s="79">
        <f>AZ8/BA8</f>
        <v>0.29136029411764708</v>
      </c>
    </row>
    <row r="9" spans="1:54" s="41" customFormat="1" ht="15.75" x14ac:dyDescent="0.25">
      <c r="A9" s="42" t="s">
        <v>40</v>
      </c>
      <c r="B9" s="43" t="s">
        <v>139</v>
      </c>
      <c r="C9" s="64">
        <f>VLOOKUP(A9,'All Regions'!A7:AP122,3,FALSE)</f>
        <v>3876</v>
      </c>
      <c r="D9" s="64">
        <f>VLOOKUP(A9,'All Regions'!A7:AQ122,4,FALSE)</f>
        <v>10895</v>
      </c>
      <c r="E9" s="64">
        <f>VLOOKUP(A9,'All Regions'!A7:AR122,5,FALSE)</f>
        <v>10718</v>
      </c>
      <c r="F9" s="64">
        <f>VLOOKUP(A9,'All Regions'!A7:AS122,6,FALSE)</f>
        <v>6952</v>
      </c>
      <c r="G9" s="64">
        <f>VLOOKUP(A9,'All Regions'!A7:AT122,7,FALSE)</f>
        <v>38669</v>
      </c>
      <c r="H9" s="65">
        <f>VLOOKUP(A9,'All Regions'!A7:AU122,8,FALSE)</f>
        <v>0.45695518373891231</v>
      </c>
      <c r="I9" s="65">
        <f>VLOOKUP(A9,'All Regions'!A7:AV122,9,FALSE)</f>
        <v>0.17978225451912386</v>
      </c>
      <c r="J9" s="64">
        <f>VLOOKUP(A9,'All Regions'!A7:AW122,10,FALSE)</f>
        <v>6228</v>
      </c>
      <c r="K9" s="29">
        <f>VLOOKUP(A9,'All Regions'!A7:AX122,11,FALSE)</f>
        <v>18108</v>
      </c>
      <c r="L9" s="29">
        <f>VLOOKUP(A9,'All Regions'!A7:AY122,12,FALSE)</f>
        <v>20560</v>
      </c>
      <c r="M9" s="29">
        <f>VLOOKUP(A9,'All Regions'!A7:AZ122,13,FALSE)</f>
        <v>38668</v>
      </c>
      <c r="N9" s="30">
        <f>VLOOKUP(A9,'All Regions'!A7:BA122,14,FALSE)</f>
        <v>0.46829419675183614</v>
      </c>
      <c r="O9" s="30">
        <f>VLOOKUP(A9,'All Regions'!A7:BB122,15,FALSE)</f>
        <v>0.53170580324816386</v>
      </c>
      <c r="P9" s="138">
        <f>VLOOKUP(A9,'All Regions'!A7:BC122,16,FALSE)</f>
        <v>4102</v>
      </c>
      <c r="Q9" s="138">
        <f>VLOOKUP(A9,'All Regions'!A7:BD122,17,FALSE)</f>
        <v>9614</v>
      </c>
      <c r="R9" s="138">
        <f>VLOOKUP(A9,'All Regions'!A7:BE122,18,FALSE)</f>
        <v>15090</v>
      </c>
      <c r="S9" s="138">
        <f>VLOOKUP(A9,'All Regions'!A7:BF122,19,FALSE)</f>
        <v>7151</v>
      </c>
      <c r="T9" s="138">
        <f>VLOOKUP(A9,'All Regions'!A7:BG122,20,FALSE)</f>
        <v>2712</v>
      </c>
      <c r="U9" s="138">
        <f>VLOOKUP(A9,'All Regions'!A7:BH122,21,FALSE)</f>
        <v>38669</v>
      </c>
      <c r="V9" s="141">
        <f>VLOOKUP(A9,'All Regions'!A7:BI122,22,FALSE)</f>
        <v>1955</v>
      </c>
      <c r="W9" s="141">
        <f>VLOOKUP(A9,'All Regions'!A7:BJ122,23,FALSE)</f>
        <v>4312</v>
      </c>
      <c r="X9" s="141">
        <f>VLOOKUP(A9,'All Regions'!A7:BK122,24,FALSE)</f>
        <v>7223</v>
      </c>
      <c r="Y9" s="141">
        <f>VLOOKUP(A9,'All Regions'!A7:BL122,25,FALSE)</f>
        <v>3384</v>
      </c>
      <c r="Z9" s="141">
        <f>VLOOKUP(A9,'All Regions'!A7:BM122,26,FALSE)</f>
        <v>1233</v>
      </c>
      <c r="AA9" s="141">
        <f>VLOOKUP(A9,'All Regions'!A7:BN122,27,FALSE)</f>
        <v>2146</v>
      </c>
      <c r="AB9" s="141">
        <f>VLOOKUP(A9,'All Regions'!A7:BO122,28,FALSE)</f>
        <v>5301</v>
      </c>
      <c r="AC9" s="141">
        <f>VLOOKUP(A9,'All Regions'!A7:BP122,29,FALSE)</f>
        <v>7867</v>
      </c>
      <c r="AD9" s="141">
        <f>VLOOKUP(A9,'All Regions'!A7:BQ122,30,FALSE)</f>
        <v>3767</v>
      </c>
      <c r="AE9" s="141">
        <f>VLOOKUP(A9,'All Regions'!A7:BR122,31,FALSE)</f>
        <v>1479</v>
      </c>
      <c r="AF9" s="141">
        <f>VLOOKUP(A9,'All Regions'!A7:BS122,32,FALSE)</f>
        <v>38667</v>
      </c>
      <c r="AG9" s="33">
        <f>VLOOKUP(A9,'All Regions'!A7:BT122,33,FALSE)</f>
        <v>184</v>
      </c>
      <c r="AH9" s="33">
        <f>VLOOKUP(A9,'All Regions'!A7:BU122,34,FALSE)</f>
        <v>443</v>
      </c>
      <c r="AI9" s="33">
        <f>VLOOKUP(A9,'All Regions'!A7:BV122,35,FALSE)</f>
        <v>1410</v>
      </c>
      <c r="AJ9" s="33">
        <f>VLOOKUP(A9,'All Regions'!A7:BW122,36,FALSE)</f>
        <v>31</v>
      </c>
      <c r="AK9" s="33">
        <f>VLOOKUP(A9,'All Regions'!A7:BX122,37,FALSE)</f>
        <v>542</v>
      </c>
      <c r="AL9" s="33">
        <f>VLOOKUP(A9,'All Regions'!A7:BY122,38,FALSE)</f>
        <v>36059</v>
      </c>
      <c r="AM9" s="33">
        <f>VLOOKUP(A9,'All Regions'!A7:BZ122,39,FALSE)</f>
        <v>38669</v>
      </c>
      <c r="AN9" s="34">
        <f>VLOOKUP(A9,'All Regions'!A7:CA122,40,FALSE)</f>
        <v>1028</v>
      </c>
      <c r="AO9" s="34">
        <f>VLOOKUP(A9,'All Regions'!A7:CB122,41,FALSE)</f>
        <v>37641</v>
      </c>
      <c r="AP9" s="34">
        <f>VLOOKUP(A9,'All Regions'!A7:CC122,42,FALSE)</f>
        <v>38669</v>
      </c>
      <c r="AQ9" s="27">
        <v>7156</v>
      </c>
      <c r="AR9" s="27">
        <v>61614</v>
      </c>
      <c r="AS9" s="28">
        <v>0.11614243516084007</v>
      </c>
      <c r="AT9" s="35">
        <f>VLOOKUP(A9,'All Regions'!A7:CG122,46,FALSE)</f>
        <v>3068</v>
      </c>
      <c r="AU9" s="35">
        <f>VLOOKUP(A9,'All Regions'!A7:CH122,47,FALSE)</f>
        <v>62026</v>
      </c>
      <c r="AV9" s="36">
        <f>VLOOKUP(A9,'All Regions'!A7:CI122,48,FALSE)</f>
        <v>4.9463128365524134E-2</v>
      </c>
      <c r="AW9" s="37">
        <v>4898</v>
      </c>
      <c r="AX9" s="37">
        <v>61720</v>
      </c>
      <c r="AY9" s="38">
        <v>7.9358392741412834E-2</v>
      </c>
      <c r="AZ9" s="39">
        <v>1210</v>
      </c>
      <c r="BA9" s="39">
        <v>7156</v>
      </c>
      <c r="BB9" s="40">
        <v>0.16908887646730017</v>
      </c>
    </row>
    <row r="10" spans="1:54" s="41" customFormat="1" ht="15.75" x14ac:dyDescent="0.25">
      <c r="A10" s="42" t="s">
        <v>54</v>
      </c>
      <c r="B10" s="43" t="s">
        <v>139</v>
      </c>
      <c r="C10" s="64">
        <f>VLOOKUP(A10,'All Regions'!A8:AP123,3,FALSE)</f>
        <v>4951</v>
      </c>
      <c r="D10" s="64">
        <f>VLOOKUP(A10,'All Regions'!A8:AQ123,4,FALSE)</f>
        <v>12728</v>
      </c>
      <c r="E10" s="64">
        <f>VLOOKUP(A10,'All Regions'!A8:AR123,5,FALSE)</f>
        <v>13171</v>
      </c>
      <c r="F10" s="64">
        <f>VLOOKUP(A10,'All Regions'!A8:AS123,6,FALSE)</f>
        <v>8950</v>
      </c>
      <c r="G10" s="64">
        <f>VLOOKUP(A10,'All Regions'!A8:AT123,7,FALSE)</f>
        <v>48499</v>
      </c>
      <c r="H10" s="65">
        <f>VLOOKUP(A10,'All Regions'!A8:AU123,8,FALSE)</f>
        <v>0.45611249716489</v>
      </c>
      <c r="I10" s="65">
        <f>VLOOKUP(A10,'All Regions'!A8:AV123,9,FALSE)</f>
        <v>0.18453988742035918</v>
      </c>
      <c r="J10" s="64">
        <f>VLOOKUP(A10,'All Regions'!A8:AW123,10,FALSE)</f>
        <v>8699</v>
      </c>
      <c r="K10" s="29">
        <f>VLOOKUP(A10,'All Regions'!A8:AX123,11,FALSE)</f>
        <v>23934</v>
      </c>
      <c r="L10" s="29">
        <f>VLOOKUP(A10,'All Regions'!A8:AY123,12,FALSE)</f>
        <v>24566</v>
      </c>
      <c r="M10" s="29">
        <f>VLOOKUP(A10,'All Regions'!A8:AZ123,13,FALSE)</f>
        <v>48500</v>
      </c>
      <c r="N10" s="30">
        <f>VLOOKUP(A10,'All Regions'!A8:BA123,14,FALSE)</f>
        <v>0.49348453608247422</v>
      </c>
      <c r="O10" s="30">
        <f>VLOOKUP(A10,'All Regions'!A8:BB123,15,FALSE)</f>
        <v>0.50651546391752578</v>
      </c>
      <c r="P10" s="138">
        <f>VLOOKUP(A10,'All Regions'!A8:BC123,16,FALSE)</f>
        <v>5853</v>
      </c>
      <c r="Q10" s="138">
        <f>VLOOKUP(A10,'All Regions'!A8:BD123,17,FALSE)</f>
        <v>12245</v>
      </c>
      <c r="R10" s="138">
        <f>VLOOKUP(A10,'All Regions'!A8:BE123,18,FALSE)</f>
        <v>19379</v>
      </c>
      <c r="S10" s="138">
        <f>VLOOKUP(A10,'All Regions'!A8:BF123,19,FALSE)</f>
        <v>7750</v>
      </c>
      <c r="T10" s="138">
        <f>VLOOKUP(A10,'All Regions'!A8:BG123,20,FALSE)</f>
        <v>3272</v>
      </c>
      <c r="U10" s="138">
        <f>VLOOKUP(A10,'All Regions'!A8:BH123,21,FALSE)</f>
        <v>48499</v>
      </c>
      <c r="V10" s="141">
        <f>VLOOKUP(A10,'All Regions'!A8:BI123,22,FALSE)</f>
        <v>2993</v>
      </c>
      <c r="W10" s="141">
        <f>VLOOKUP(A10,'All Regions'!A8:BJ123,23,FALSE)</f>
        <v>5802</v>
      </c>
      <c r="X10" s="141">
        <f>VLOOKUP(A10,'All Regions'!A8:BK123,24,FALSE)</f>
        <v>9634</v>
      </c>
      <c r="Y10" s="141">
        <f>VLOOKUP(A10,'All Regions'!A8:BL123,25,FALSE)</f>
        <v>3915</v>
      </c>
      <c r="Z10" s="141">
        <f>VLOOKUP(A10,'All Regions'!A8:BM123,26,FALSE)</f>
        <v>1589</v>
      </c>
      <c r="AA10" s="141">
        <f>VLOOKUP(A10,'All Regions'!A8:BN123,27,FALSE)</f>
        <v>2860</v>
      </c>
      <c r="AB10" s="141">
        <f>VLOOKUP(A10,'All Regions'!A8:BO123,28,FALSE)</f>
        <v>6443</v>
      </c>
      <c r="AC10" s="141">
        <f>VLOOKUP(A10,'All Regions'!A8:BP123,29,FALSE)</f>
        <v>9744</v>
      </c>
      <c r="AD10" s="141">
        <f>VLOOKUP(A10,'All Regions'!A8:BQ123,30,FALSE)</f>
        <v>3835</v>
      </c>
      <c r="AE10" s="141">
        <f>VLOOKUP(A10,'All Regions'!A8:BR123,31,FALSE)</f>
        <v>1684</v>
      </c>
      <c r="AF10" s="141">
        <f>VLOOKUP(A10,'All Regions'!A8:BS123,32,FALSE)</f>
        <v>48499</v>
      </c>
      <c r="AG10" s="33">
        <f>VLOOKUP(A10,'All Regions'!A8:BT123,33,FALSE)</f>
        <v>205</v>
      </c>
      <c r="AH10" s="33">
        <f>VLOOKUP(A10,'All Regions'!A8:BU123,34,FALSE)</f>
        <v>696</v>
      </c>
      <c r="AI10" s="33">
        <f>VLOOKUP(A10,'All Regions'!A8:BV123,35,FALSE)</f>
        <v>2734</v>
      </c>
      <c r="AJ10" s="33">
        <f>VLOOKUP(A10,'All Regions'!A8:BW123,36,FALSE)</f>
        <v>34</v>
      </c>
      <c r="AK10" s="33">
        <f>VLOOKUP(A10,'All Regions'!A8:BX123,37,FALSE)</f>
        <v>794</v>
      </c>
      <c r="AL10" s="33">
        <f>VLOOKUP(A10,'All Regions'!A8:BY123,38,FALSE)</f>
        <v>44035</v>
      </c>
      <c r="AM10" s="33">
        <f>VLOOKUP(A10,'All Regions'!A8:BZ123,39,FALSE)</f>
        <v>48498</v>
      </c>
      <c r="AN10" s="34">
        <f>VLOOKUP(A10,'All Regions'!A8:CA123,40,FALSE)</f>
        <v>1648</v>
      </c>
      <c r="AO10" s="34">
        <f>VLOOKUP(A10,'All Regions'!A8:CB123,41,FALSE)</f>
        <v>46852</v>
      </c>
      <c r="AP10" s="34">
        <f>VLOOKUP(A10,'All Regions'!A8:CC123,42,FALSE)</f>
        <v>48500</v>
      </c>
      <c r="AQ10" s="27">
        <v>15692</v>
      </c>
      <c r="AR10" s="27">
        <v>138737</v>
      </c>
      <c r="AS10" s="28">
        <v>0.11310609282311135</v>
      </c>
      <c r="AT10" s="35">
        <f>VLOOKUP(A10,'All Regions'!A8:CG123,46,FALSE)</f>
        <v>7270</v>
      </c>
      <c r="AU10" s="35">
        <f>VLOOKUP(A10,'All Regions'!A8:CH123,47,FALSE)</f>
        <v>139354</v>
      </c>
      <c r="AV10" s="36">
        <f>VLOOKUP(A10,'All Regions'!A8:CI123,48,FALSE)</f>
        <v>5.2169295463352326E-2</v>
      </c>
      <c r="AW10" s="37">
        <v>10855</v>
      </c>
      <c r="AX10" s="37">
        <v>138839</v>
      </c>
      <c r="AY10" s="38">
        <v>7.8184083722873263E-2</v>
      </c>
      <c r="AZ10" s="39">
        <v>5447</v>
      </c>
      <c r="BA10" s="39">
        <v>15692</v>
      </c>
      <c r="BB10" s="40">
        <v>0.34711955136375222</v>
      </c>
    </row>
    <row r="11" spans="1:54" s="2" customFormat="1" x14ac:dyDescent="0.25"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</row>
    <row r="12" spans="1:54" s="1" customFormat="1" ht="15.75" x14ac:dyDescent="0.25">
      <c r="A12" s="59" t="s">
        <v>178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</row>
    <row r="13" spans="1:54" s="1" customFormat="1" ht="15.75" x14ac:dyDescent="0.25">
      <c r="A13" s="59" t="s">
        <v>200</v>
      </c>
      <c r="B13" s="91"/>
      <c r="C13" s="91"/>
      <c r="D13" s="91"/>
      <c r="E13" s="91"/>
      <c r="F13" s="91"/>
      <c r="G13" s="92"/>
      <c r="H13" s="92"/>
      <c r="I13" s="91"/>
      <c r="J13" s="87"/>
      <c r="K13" s="87"/>
      <c r="R13" s="87"/>
      <c r="S13" s="87"/>
      <c r="T13" s="87"/>
      <c r="V13" s="91"/>
      <c r="AK13" s="91"/>
      <c r="AM13" s="87"/>
      <c r="AN13" s="87"/>
    </row>
    <row r="14" spans="1:54" s="1" customFormat="1" ht="15.75" x14ac:dyDescent="0.25">
      <c r="A14" s="59" t="s">
        <v>201</v>
      </c>
      <c r="B14" s="91"/>
      <c r="C14" s="91"/>
      <c r="D14" s="91"/>
      <c r="E14" s="91"/>
      <c r="F14" s="91"/>
      <c r="G14" s="92"/>
      <c r="H14" s="92"/>
      <c r="I14" s="91"/>
      <c r="J14" s="87"/>
      <c r="K14" s="87"/>
      <c r="R14" s="87"/>
      <c r="S14" s="87"/>
      <c r="T14" s="87"/>
      <c r="V14" s="91"/>
      <c r="AK14" s="91"/>
      <c r="AM14" s="87"/>
      <c r="AN14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4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style="13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209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14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41" customFormat="1" ht="15.75" x14ac:dyDescent="0.25">
      <c r="A8" s="83" t="s">
        <v>198</v>
      </c>
      <c r="B8" s="84" t="s">
        <v>199</v>
      </c>
      <c r="C8" s="66">
        <v>16779</v>
      </c>
      <c r="D8" s="66">
        <v>47212</v>
      </c>
      <c r="E8" s="66">
        <v>45860</v>
      </c>
      <c r="F8" s="66">
        <v>32425</v>
      </c>
      <c r="G8" s="66">
        <v>168284</v>
      </c>
      <c r="H8" s="67">
        <f>(F8+E8)/G8</f>
        <v>0.46519574053385943</v>
      </c>
      <c r="I8" s="67">
        <f>F8/G8</f>
        <v>0.19268023103800719</v>
      </c>
      <c r="J8" s="66">
        <v>26008</v>
      </c>
      <c r="K8" s="48">
        <v>84828</v>
      </c>
      <c r="L8" s="48">
        <v>83452</v>
      </c>
      <c r="M8" s="48">
        <v>168280</v>
      </c>
      <c r="N8" s="68">
        <f>K8/M8</f>
        <v>0.5040884240551462</v>
      </c>
      <c r="O8" s="49">
        <f>L8/M8</f>
        <v>0.4959115759448538</v>
      </c>
      <c r="P8" s="69">
        <v>16410</v>
      </c>
      <c r="Q8" s="69">
        <v>42321</v>
      </c>
      <c r="R8" s="69">
        <v>67225</v>
      </c>
      <c r="S8" s="69">
        <v>29333</v>
      </c>
      <c r="T8" s="69">
        <v>12997</v>
      </c>
      <c r="U8" s="69">
        <v>168286</v>
      </c>
      <c r="V8" s="51">
        <v>8492</v>
      </c>
      <c r="W8" s="51">
        <v>20552</v>
      </c>
      <c r="X8" s="51">
        <v>34240</v>
      </c>
      <c r="Y8" s="51">
        <v>14992</v>
      </c>
      <c r="Z8" s="51">
        <v>6559</v>
      </c>
      <c r="AA8" s="51">
        <v>7918</v>
      </c>
      <c r="AB8" s="51">
        <v>21770</v>
      </c>
      <c r="AC8" s="51">
        <v>32987</v>
      </c>
      <c r="AD8" s="51">
        <v>14337</v>
      </c>
      <c r="AE8" s="51">
        <v>6444</v>
      </c>
      <c r="AF8" s="51">
        <v>168291</v>
      </c>
      <c r="AG8" s="70">
        <v>789</v>
      </c>
      <c r="AH8" s="70">
        <v>2402</v>
      </c>
      <c r="AI8" s="70">
        <v>7653</v>
      </c>
      <c r="AJ8" s="70">
        <v>226</v>
      </c>
      <c r="AK8" s="70">
        <v>2728</v>
      </c>
      <c r="AL8" s="70">
        <v>154443</v>
      </c>
      <c r="AM8" s="70">
        <v>168280</v>
      </c>
      <c r="AN8" s="71">
        <v>7149</v>
      </c>
      <c r="AO8" s="71">
        <v>161131</v>
      </c>
      <c r="AP8" s="71">
        <v>168280</v>
      </c>
      <c r="AQ8" s="72">
        <v>39924</v>
      </c>
      <c r="AR8" s="72">
        <v>298490</v>
      </c>
      <c r="AS8" s="73">
        <f>AQ8/AR8</f>
        <v>0.13375322456363697</v>
      </c>
      <c r="AT8" s="74">
        <v>14581</v>
      </c>
      <c r="AU8" s="74">
        <v>308762</v>
      </c>
      <c r="AV8" s="75">
        <f>AT8/AU8</f>
        <v>4.7224075501518969E-2</v>
      </c>
      <c r="AW8" s="76">
        <v>40924</v>
      </c>
      <c r="AX8" s="76">
        <v>292896</v>
      </c>
      <c r="AY8" s="77">
        <f>AW8/AX8</f>
        <v>0.13972194908773081</v>
      </c>
      <c r="AZ8" s="78">
        <v>12591</v>
      </c>
      <c r="BA8" s="78">
        <v>308762</v>
      </c>
      <c r="BB8" s="79">
        <f>AZ8/BA8</f>
        <v>4.0778981869530578E-2</v>
      </c>
    </row>
    <row r="9" spans="1:54" s="41" customFormat="1" ht="15.75" x14ac:dyDescent="0.25">
      <c r="A9" s="42" t="s">
        <v>5</v>
      </c>
      <c r="B9" s="85" t="s">
        <v>199</v>
      </c>
      <c r="C9" s="64">
        <f>VLOOKUP(A9,'All Regions'!A7:AP122,3,FALSE)</f>
        <v>693</v>
      </c>
      <c r="D9" s="64">
        <f>VLOOKUP(A9,'All Regions'!A7:AQ122,4,FALSE)</f>
        <v>2192</v>
      </c>
      <c r="E9" s="64">
        <f>VLOOKUP(A9,'All Regions'!A7:AR122,5,FALSE)</f>
        <v>2318</v>
      </c>
      <c r="F9" s="64">
        <f>VLOOKUP(A9,'All Regions'!A7:AS122,6,FALSE)</f>
        <v>1967</v>
      </c>
      <c r="G9" s="64">
        <f>VLOOKUP(A9,'All Regions'!A7:AT122,7,FALSE)</f>
        <v>8729</v>
      </c>
      <c r="H9" s="65">
        <f>VLOOKUP(A9,'All Regions'!A7:AU122,8,FALSE)</f>
        <v>0.49089242754038265</v>
      </c>
      <c r="I9" s="65">
        <f>VLOOKUP(A9,'All Regions'!A7:AV122,9,FALSE)</f>
        <v>0.22534081796311148</v>
      </c>
      <c r="J9" s="64">
        <f>VLOOKUP(A9,'All Regions'!A7:AW122,10,FALSE)</f>
        <v>1559</v>
      </c>
      <c r="K9" s="29">
        <f>VLOOKUP(A9,'All Regions'!A7:AX122,11,FALSE)</f>
        <v>4936</v>
      </c>
      <c r="L9" s="29">
        <f>VLOOKUP(A9,'All Regions'!A7:AY122,12,FALSE)</f>
        <v>3793</v>
      </c>
      <c r="M9" s="29">
        <f>VLOOKUP(A9,'All Regions'!A7:AZ122,13,FALSE)</f>
        <v>8729</v>
      </c>
      <c r="N9" s="30">
        <f>VLOOKUP(A9,'All Regions'!A7:BA122,14,FALSE)</f>
        <v>0.56547141711536253</v>
      </c>
      <c r="O9" s="30">
        <f>VLOOKUP(A9,'All Regions'!A7:BB122,15,FALSE)</f>
        <v>0.43452858288463742</v>
      </c>
      <c r="P9" s="138">
        <f>VLOOKUP(A9,'All Regions'!A7:BC122,16,FALSE)</f>
        <v>913</v>
      </c>
      <c r="Q9" s="138">
        <f>VLOOKUP(A9,'All Regions'!A7:BD122,17,FALSE)</f>
        <v>2305</v>
      </c>
      <c r="R9" s="138">
        <f>VLOOKUP(A9,'All Regions'!A7:BE122,18,FALSE)</f>
        <v>3288</v>
      </c>
      <c r="S9" s="138">
        <f>VLOOKUP(A9,'All Regions'!A7:BF122,19,FALSE)</f>
        <v>1554</v>
      </c>
      <c r="T9" s="138">
        <f>VLOOKUP(A9,'All Regions'!A7:BG122,20,FALSE)</f>
        <v>670</v>
      </c>
      <c r="U9" s="138">
        <f>VLOOKUP(A9,'All Regions'!A7:BH122,21,FALSE)</f>
        <v>8730</v>
      </c>
      <c r="V9" s="141">
        <f>VLOOKUP(A9,'All Regions'!A7:BI122,22,FALSE)</f>
        <v>538</v>
      </c>
      <c r="W9" s="141">
        <f>VLOOKUP(A9,'All Regions'!A7:BJ122,23,FALSE)</f>
        <v>1293</v>
      </c>
      <c r="X9" s="141">
        <f>VLOOKUP(A9,'All Regions'!A7:BK122,24,FALSE)</f>
        <v>1864</v>
      </c>
      <c r="Y9" s="141">
        <f>VLOOKUP(A9,'All Regions'!A7:BL122,25,FALSE)</f>
        <v>894</v>
      </c>
      <c r="Z9" s="141">
        <f>VLOOKUP(A9,'All Regions'!A7:BM122,26,FALSE)</f>
        <v>348</v>
      </c>
      <c r="AA9" s="141">
        <f>VLOOKUP(A9,'All Regions'!A7:BN122,27,FALSE)</f>
        <v>374</v>
      </c>
      <c r="AB9" s="141">
        <f>VLOOKUP(A9,'All Regions'!A7:BO122,28,FALSE)</f>
        <v>1012</v>
      </c>
      <c r="AC9" s="141">
        <f>VLOOKUP(A9,'All Regions'!A7:BP122,29,FALSE)</f>
        <v>1425</v>
      </c>
      <c r="AD9" s="141">
        <f>VLOOKUP(A9,'All Regions'!A7:BQ122,30,FALSE)</f>
        <v>661</v>
      </c>
      <c r="AE9" s="141">
        <f>VLOOKUP(A9,'All Regions'!A7:BR122,31,FALSE)</f>
        <v>322</v>
      </c>
      <c r="AF9" s="141">
        <f>VLOOKUP(A9,'All Regions'!A7:BS122,32,FALSE)</f>
        <v>8731</v>
      </c>
      <c r="AG9" s="33">
        <f>VLOOKUP(A9,'All Regions'!A7:BT122,33,FALSE)</f>
        <v>27</v>
      </c>
      <c r="AH9" s="33">
        <f>VLOOKUP(A9,'All Regions'!A7:BU122,34,FALSE)</f>
        <v>170</v>
      </c>
      <c r="AI9" s="33">
        <f>VLOOKUP(A9,'All Regions'!A7:BV122,35,FALSE)</f>
        <v>342</v>
      </c>
      <c r="AJ9" s="33">
        <f>VLOOKUP(A9,'All Regions'!A7:BW122,36,FALSE)</f>
        <v>10</v>
      </c>
      <c r="AK9" s="33">
        <f>VLOOKUP(A9,'All Regions'!A7:BX122,37,FALSE)</f>
        <v>136</v>
      </c>
      <c r="AL9" s="33">
        <f>VLOOKUP(A9,'All Regions'!A7:BY122,38,FALSE)</f>
        <v>8045</v>
      </c>
      <c r="AM9" s="33">
        <f>VLOOKUP(A9,'All Regions'!A7:BZ122,39,FALSE)</f>
        <v>8730</v>
      </c>
      <c r="AN9" s="34">
        <f>VLOOKUP(A9,'All Regions'!A7:CA122,40,FALSE)</f>
        <v>239</v>
      </c>
      <c r="AO9" s="34">
        <f>VLOOKUP(A9,'All Regions'!A7:CB122,41,FALSE)</f>
        <v>8490</v>
      </c>
      <c r="AP9" s="34">
        <f>VLOOKUP(A9,'All Regions'!A7:CC122,42,FALSE)</f>
        <v>8729</v>
      </c>
      <c r="AQ9" s="27">
        <v>1524</v>
      </c>
      <c r="AR9" s="27">
        <v>16905</v>
      </c>
      <c r="AS9" s="28">
        <v>9.0150842945873999E-2</v>
      </c>
      <c r="AT9" s="35">
        <f>VLOOKUP(A9,'All Regions'!A7:CG122,46,FALSE)</f>
        <v>345</v>
      </c>
      <c r="AU9" s="35">
        <f>VLOOKUP(A9,'All Regions'!A7:CH122,47,FALSE)</f>
        <v>16940</v>
      </c>
      <c r="AV9" s="36">
        <f>VLOOKUP(A9,'All Regions'!A7:CI122,48,FALSE)</f>
        <v>2.036599763872491E-2</v>
      </c>
      <c r="AW9" s="37">
        <v>4441</v>
      </c>
      <c r="AX9" s="37">
        <v>14896</v>
      </c>
      <c r="AY9" s="38">
        <v>0.29813372717508058</v>
      </c>
      <c r="AZ9" s="39">
        <v>1100</v>
      </c>
      <c r="BA9" s="39">
        <v>16940</v>
      </c>
      <c r="BB9" s="40">
        <v>6.4935064935064929E-2</v>
      </c>
    </row>
    <row r="10" spans="1:54" s="41" customFormat="1" ht="15.75" x14ac:dyDescent="0.25">
      <c r="A10" s="42" t="s">
        <v>6</v>
      </c>
      <c r="B10" s="85" t="s">
        <v>199</v>
      </c>
      <c r="C10" s="64">
        <f>VLOOKUP(A10,'All Regions'!A8:AP123,3,FALSE)</f>
        <v>268</v>
      </c>
      <c r="D10" s="64">
        <f>VLOOKUP(A10,'All Regions'!A8:AQ123,4,FALSE)</f>
        <v>764</v>
      </c>
      <c r="E10" s="64">
        <f>VLOOKUP(A10,'All Regions'!A8:AR123,5,FALSE)</f>
        <v>728</v>
      </c>
      <c r="F10" s="64">
        <f>VLOOKUP(A10,'All Regions'!A8:AS123,6,FALSE)</f>
        <v>556</v>
      </c>
      <c r="G10" s="64">
        <f>VLOOKUP(A10,'All Regions'!A8:AT123,7,FALSE)</f>
        <v>2804</v>
      </c>
      <c r="H10" s="65">
        <f>VLOOKUP(A10,'All Regions'!A8:AU123,8,FALSE)</f>
        <v>0.45791726105563479</v>
      </c>
      <c r="I10" s="65">
        <f>VLOOKUP(A10,'All Regions'!A8:AV123,9,FALSE)</f>
        <v>0.19828815977175462</v>
      </c>
      <c r="J10" s="64">
        <f>VLOOKUP(A10,'All Regions'!A8:AW123,10,FALSE)</f>
        <v>488</v>
      </c>
      <c r="K10" s="29">
        <f>VLOOKUP(A10,'All Regions'!A8:AX123,11,FALSE)</f>
        <v>1464</v>
      </c>
      <c r="L10" s="29">
        <f>VLOOKUP(A10,'All Regions'!A8:AY123,12,FALSE)</f>
        <v>1338</v>
      </c>
      <c r="M10" s="29">
        <f>VLOOKUP(A10,'All Regions'!A8:AZ123,13,FALSE)</f>
        <v>2802</v>
      </c>
      <c r="N10" s="30">
        <f>VLOOKUP(A10,'All Regions'!A8:BA123,14,FALSE)</f>
        <v>0.5224839400428265</v>
      </c>
      <c r="O10" s="30">
        <f>VLOOKUP(A10,'All Regions'!A8:BB123,15,FALSE)</f>
        <v>0.47751605995717344</v>
      </c>
      <c r="P10" s="138">
        <f>VLOOKUP(A10,'All Regions'!A8:BC123,16,FALSE)</f>
        <v>325</v>
      </c>
      <c r="Q10" s="138">
        <f>VLOOKUP(A10,'All Regions'!A8:BD123,17,FALSE)</f>
        <v>676</v>
      </c>
      <c r="R10" s="138">
        <f>VLOOKUP(A10,'All Regions'!A8:BE123,18,FALSE)</f>
        <v>1082</v>
      </c>
      <c r="S10" s="138">
        <f>VLOOKUP(A10,'All Regions'!A8:BF123,19,FALSE)</f>
        <v>439</v>
      </c>
      <c r="T10" s="138">
        <f>VLOOKUP(A10,'All Regions'!A8:BG123,20,FALSE)</f>
        <v>280</v>
      </c>
      <c r="U10" s="138">
        <f>VLOOKUP(A10,'All Regions'!A8:BH123,21,FALSE)</f>
        <v>2802</v>
      </c>
      <c r="V10" s="141">
        <f>VLOOKUP(A10,'All Regions'!A8:BI123,22,FALSE)</f>
        <v>160</v>
      </c>
      <c r="W10" s="141">
        <f>VLOOKUP(A10,'All Regions'!A8:BJ123,23,FALSE)</f>
        <v>341</v>
      </c>
      <c r="X10" s="141">
        <f>VLOOKUP(A10,'All Regions'!A8:BK123,24,FALSE)</f>
        <v>602</v>
      </c>
      <c r="Y10" s="141">
        <f>VLOOKUP(A10,'All Regions'!A8:BL123,25,FALSE)</f>
        <v>221</v>
      </c>
      <c r="Z10" s="141">
        <f>VLOOKUP(A10,'All Regions'!A8:BM123,26,FALSE)</f>
        <v>140</v>
      </c>
      <c r="AA10" s="141">
        <f>VLOOKUP(A10,'All Regions'!A8:BN123,27,FALSE)</f>
        <v>164</v>
      </c>
      <c r="AB10" s="141">
        <f>VLOOKUP(A10,'All Regions'!A8:BO123,28,FALSE)</f>
        <v>335</v>
      </c>
      <c r="AC10" s="141">
        <f>VLOOKUP(A10,'All Regions'!A8:BP123,29,FALSE)</f>
        <v>481</v>
      </c>
      <c r="AD10" s="141">
        <f>VLOOKUP(A10,'All Regions'!A8:BQ123,30,FALSE)</f>
        <v>218</v>
      </c>
      <c r="AE10" s="141">
        <f>VLOOKUP(A10,'All Regions'!A8:BR123,31,FALSE)</f>
        <v>139</v>
      </c>
      <c r="AF10" s="141">
        <f>VLOOKUP(A10,'All Regions'!A8:BS123,32,FALSE)</f>
        <v>2801</v>
      </c>
      <c r="AG10" s="33">
        <f>VLOOKUP(A10,'All Regions'!A8:BT123,33,FALSE)</f>
        <v>10</v>
      </c>
      <c r="AH10" s="33">
        <f>VLOOKUP(A10,'All Regions'!A8:BU123,34,FALSE)</f>
        <v>38</v>
      </c>
      <c r="AI10" s="33">
        <f>VLOOKUP(A10,'All Regions'!A8:BV123,35,FALSE)</f>
        <v>66</v>
      </c>
      <c r="AJ10" s="33">
        <f>VLOOKUP(A10,'All Regions'!A8:BW123,36,FALSE)</f>
        <v>0</v>
      </c>
      <c r="AK10" s="33">
        <f>VLOOKUP(A10,'All Regions'!A8:BX123,37,FALSE)</f>
        <v>32</v>
      </c>
      <c r="AL10" s="33">
        <f>VLOOKUP(A10,'All Regions'!A8:BY123,38,FALSE)</f>
        <v>2654</v>
      </c>
      <c r="AM10" s="33">
        <f>VLOOKUP(A10,'All Regions'!A8:BZ123,39,FALSE)</f>
        <v>2802</v>
      </c>
      <c r="AN10" s="34">
        <f>VLOOKUP(A10,'All Regions'!A8:CA123,40,FALSE)</f>
        <v>84</v>
      </c>
      <c r="AO10" s="34">
        <f>VLOOKUP(A10,'All Regions'!A8:CB123,41,FALSE)</f>
        <v>2718</v>
      </c>
      <c r="AP10" s="34">
        <f>VLOOKUP(A10,'All Regions'!A8:CC123,42,FALSE)</f>
        <v>2802</v>
      </c>
      <c r="AQ10" s="27">
        <v>931</v>
      </c>
      <c r="AR10" s="27">
        <v>10151</v>
      </c>
      <c r="AS10" s="28">
        <v>9.1715101960397991E-2</v>
      </c>
      <c r="AT10" s="35">
        <f>VLOOKUP(A10,'All Regions'!A8:CG123,46,FALSE)</f>
        <v>666</v>
      </c>
      <c r="AU10" s="35">
        <f>VLOOKUP(A10,'All Regions'!A8:CH123,47,FALSE)</f>
        <v>10220</v>
      </c>
      <c r="AV10" s="36">
        <f>VLOOKUP(A10,'All Regions'!A8:CI123,48,FALSE)</f>
        <v>6.5166340508806264E-2</v>
      </c>
      <c r="AW10" s="37">
        <v>658</v>
      </c>
      <c r="AX10" s="37">
        <v>10260</v>
      </c>
      <c r="AY10" s="38">
        <v>6.4132553606237819E-2</v>
      </c>
      <c r="AZ10" s="39">
        <v>331</v>
      </c>
      <c r="BA10" s="39">
        <v>10220</v>
      </c>
      <c r="BB10" s="40">
        <v>3.2387475538160466E-2</v>
      </c>
    </row>
    <row r="11" spans="1:54" s="41" customFormat="1" ht="15.75" x14ac:dyDescent="0.25">
      <c r="A11" s="42" t="s">
        <v>7</v>
      </c>
      <c r="B11" s="85" t="s">
        <v>199</v>
      </c>
      <c r="C11" s="64">
        <f>VLOOKUP(A11,'All Regions'!A9:AP124,3,FALSE)</f>
        <v>157</v>
      </c>
      <c r="D11" s="64">
        <f>VLOOKUP(A11,'All Regions'!A9:AQ124,4,FALSE)</f>
        <v>432</v>
      </c>
      <c r="E11" s="64">
        <f>VLOOKUP(A11,'All Regions'!A9:AR124,5,FALSE)</f>
        <v>410</v>
      </c>
      <c r="F11" s="64">
        <f>VLOOKUP(A11,'All Regions'!A9:AS124,6,FALSE)</f>
        <v>330</v>
      </c>
      <c r="G11" s="64">
        <f>VLOOKUP(A11,'All Regions'!A9:AT124,7,FALSE)</f>
        <v>1491</v>
      </c>
      <c r="H11" s="65">
        <f>VLOOKUP(A11,'All Regions'!A9:AU124,8,FALSE)</f>
        <v>0.49631120053655264</v>
      </c>
      <c r="I11" s="65">
        <f>VLOOKUP(A11,'All Regions'!A9:AV124,9,FALSE)</f>
        <v>0.22132796780684105</v>
      </c>
      <c r="J11" s="64">
        <f>VLOOKUP(A11,'All Regions'!A9:AW124,10,FALSE)</f>
        <v>162</v>
      </c>
      <c r="K11" s="29">
        <f>VLOOKUP(A11,'All Regions'!A9:AX124,11,FALSE)</f>
        <v>758</v>
      </c>
      <c r="L11" s="29">
        <f>VLOOKUP(A11,'All Regions'!A9:AY124,12,FALSE)</f>
        <v>734</v>
      </c>
      <c r="M11" s="29">
        <f>VLOOKUP(A11,'All Regions'!A9:AZ124,13,FALSE)</f>
        <v>1492</v>
      </c>
      <c r="N11" s="30">
        <f>VLOOKUP(A11,'All Regions'!A9:BA124,14,FALSE)</f>
        <v>0.50804289544235925</v>
      </c>
      <c r="O11" s="30">
        <f>VLOOKUP(A11,'All Regions'!A9:BB124,15,FALSE)</f>
        <v>0.49195710455764075</v>
      </c>
      <c r="P11" s="138">
        <f>VLOOKUP(A11,'All Regions'!A9:BC124,16,FALSE)</f>
        <v>100</v>
      </c>
      <c r="Q11" s="138">
        <f>VLOOKUP(A11,'All Regions'!A9:BD124,17,FALSE)</f>
        <v>356</v>
      </c>
      <c r="R11" s="138">
        <f>VLOOKUP(A11,'All Regions'!A9:BE124,18,FALSE)</f>
        <v>613</v>
      </c>
      <c r="S11" s="138">
        <f>VLOOKUP(A11,'All Regions'!A9:BF124,19,FALSE)</f>
        <v>244</v>
      </c>
      <c r="T11" s="138">
        <f>VLOOKUP(A11,'All Regions'!A9:BG124,20,FALSE)</f>
        <v>178</v>
      </c>
      <c r="U11" s="138">
        <f>VLOOKUP(A11,'All Regions'!A9:BH124,21,FALSE)</f>
        <v>1491</v>
      </c>
      <c r="V11" s="141">
        <f>VLOOKUP(A11,'All Regions'!A9:BI124,22,FALSE)</f>
        <v>54</v>
      </c>
      <c r="W11" s="141">
        <f>VLOOKUP(A11,'All Regions'!A9:BJ124,23,FALSE)</f>
        <v>168</v>
      </c>
      <c r="X11" s="141">
        <f>VLOOKUP(A11,'All Regions'!A9:BK124,24,FALSE)</f>
        <v>306</v>
      </c>
      <c r="Y11" s="141">
        <f>VLOOKUP(A11,'All Regions'!A9:BL124,25,FALSE)</f>
        <v>138</v>
      </c>
      <c r="Z11" s="141">
        <f>VLOOKUP(A11,'All Regions'!A9:BM124,26,FALSE)</f>
        <v>91</v>
      </c>
      <c r="AA11" s="141">
        <f>VLOOKUP(A11,'All Regions'!A9:BN124,27,FALSE)</f>
        <v>45</v>
      </c>
      <c r="AB11" s="141">
        <f>VLOOKUP(A11,'All Regions'!A9:BO124,28,FALSE)</f>
        <v>188</v>
      </c>
      <c r="AC11" s="141">
        <f>VLOOKUP(A11,'All Regions'!A9:BP124,29,FALSE)</f>
        <v>306</v>
      </c>
      <c r="AD11" s="141">
        <f>VLOOKUP(A11,'All Regions'!A9:BQ124,30,FALSE)</f>
        <v>106</v>
      </c>
      <c r="AE11" s="141">
        <f>VLOOKUP(A11,'All Regions'!A9:BR124,31,FALSE)</f>
        <v>88</v>
      </c>
      <c r="AF11" s="141">
        <f>VLOOKUP(A11,'All Regions'!A9:BS124,32,FALSE)</f>
        <v>1490</v>
      </c>
      <c r="AG11" s="33">
        <f>VLOOKUP(A11,'All Regions'!A9:BT124,33,FALSE)</f>
        <v>6</v>
      </c>
      <c r="AH11" s="33">
        <f>VLOOKUP(A11,'All Regions'!A9:BU124,34,FALSE)</f>
        <v>7</v>
      </c>
      <c r="AI11" s="33">
        <f>VLOOKUP(A11,'All Regions'!A9:BV124,35,FALSE)</f>
        <v>14</v>
      </c>
      <c r="AJ11" s="33">
        <f>VLOOKUP(A11,'All Regions'!A9:BW124,36,FALSE)</f>
        <v>0</v>
      </c>
      <c r="AK11" s="33">
        <f>VLOOKUP(A11,'All Regions'!A9:BX124,37,FALSE)</f>
        <v>15</v>
      </c>
      <c r="AL11" s="33">
        <f>VLOOKUP(A11,'All Regions'!A9:BY124,38,FALSE)</f>
        <v>1448</v>
      </c>
      <c r="AM11" s="33">
        <f>VLOOKUP(A11,'All Regions'!A9:BZ124,39,FALSE)</f>
        <v>1492</v>
      </c>
      <c r="AN11" s="34">
        <f>VLOOKUP(A11,'All Regions'!A9:CA124,40,FALSE)</f>
        <v>84</v>
      </c>
      <c r="AO11" s="34">
        <f>VLOOKUP(A11,'All Regions'!A9:CB124,41,FALSE)</f>
        <v>1408</v>
      </c>
      <c r="AP11" s="34">
        <f>VLOOKUP(A11,'All Regions'!A9:CC124,42,FALSE)</f>
        <v>1492</v>
      </c>
      <c r="AQ11" s="27">
        <v>379</v>
      </c>
      <c r="AR11" s="27">
        <v>2831</v>
      </c>
      <c r="AS11" s="28">
        <v>0.13387495584599082</v>
      </c>
      <c r="AT11" s="35">
        <f>VLOOKUP(A11,'All Regions'!A9:CG124,46,FALSE)</f>
        <v>126</v>
      </c>
      <c r="AU11" s="35">
        <f>VLOOKUP(A11,'All Regions'!A9:CH124,47,FALSE)</f>
        <v>2843</v>
      </c>
      <c r="AV11" s="36">
        <f>VLOOKUP(A11,'All Regions'!A9:CI124,48,FALSE)</f>
        <v>4.4319380935631376E-2</v>
      </c>
      <c r="AW11" s="37">
        <v>278</v>
      </c>
      <c r="AX11" s="37">
        <v>2831</v>
      </c>
      <c r="AY11" s="38">
        <v>9.8198516425291413E-2</v>
      </c>
      <c r="AZ11" s="39">
        <v>100</v>
      </c>
      <c r="BA11" s="39">
        <v>2843</v>
      </c>
      <c r="BB11" s="40">
        <v>3.5174111853675694E-2</v>
      </c>
    </row>
    <row r="12" spans="1:54" s="41" customFormat="1" ht="15.75" x14ac:dyDescent="0.25">
      <c r="A12" s="42" t="s">
        <v>15</v>
      </c>
      <c r="B12" s="85" t="s">
        <v>199</v>
      </c>
      <c r="C12" s="64">
        <f>VLOOKUP(A12,'All Regions'!A10:AP125,3,FALSE)</f>
        <v>4938</v>
      </c>
      <c r="D12" s="64">
        <f>VLOOKUP(A12,'All Regions'!A10:AQ125,4,FALSE)</f>
        <v>12330</v>
      </c>
      <c r="E12" s="64">
        <f>VLOOKUP(A12,'All Regions'!A10:AR125,5,FALSE)</f>
        <v>12554</v>
      </c>
      <c r="F12" s="64">
        <f>VLOOKUP(A12,'All Regions'!A10:AS125,6,FALSE)</f>
        <v>9064</v>
      </c>
      <c r="G12" s="64">
        <f>VLOOKUP(A12,'All Regions'!A10:AT125,7,FALSE)</f>
        <v>45691</v>
      </c>
      <c r="H12" s="65">
        <f>VLOOKUP(A12,'All Regions'!A10:AU125,8,FALSE)</f>
        <v>0.47313475301481694</v>
      </c>
      <c r="I12" s="65">
        <f>VLOOKUP(A12,'All Regions'!A10:AV125,9,FALSE)</f>
        <v>0.19837604779934778</v>
      </c>
      <c r="J12" s="64">
        <f>VLOOKUP(A12,'All Regions'!A10:AW125,10,FALSE)</f>
        <v>6805</v>
      </c>
      <c r="K12" s="29">
        <f>VLOOKUP(A12,'All Regions'!A10:AX125,11,FALSE)</f>
        <v>22252</v>
      </c>
      <c r="L12" s="29">
        <f>VLOOKUP(A12,'All Regions'!A10:AY125,12,FALSE)</f>
        <v>23440</v>
      </c>
      <c r="M12" s="29">
        <f>VLOOKUP(A12,'All Regions'!A10:AZ125,13,FALSE)</f>
        <v>45692</v>
      </c>
      <c r="N12" s="30">
        <f>VLOOKUP(A12,'All Regions'!A10:BA125,14,FALSE)</f>
        <v>0.48699991245732294</v>
      </c>
      <c r="O12" s="30">
        <f>VLOOKUP(A12,'All Regions'!A10:BB125,15,FALSE)</f>
        <v>0.51300008754267701</v>
      </c>
      <c r="P12" s="138">
        <f>VLOOKUP(A12,'All Regions'!A10:BC125,16,FALSE)</f>
        <v>4084</v>
      </c>
      <c r="Q12" s="138">
        <f>VLOOKUP(A12,'All Regions'!A10:BD125,17,FALSE)</f>
        <v>12141</v>
      </c>
      <c r="R12" s="138">
        <f>VLOOKUP(A12,'All Regions'!A10:BE125,18,FALSE)</f>
        <v>18851</v>
      </c>
      <c r="S12" s="138">
        <f>VLOOKUP(A12,'All Regions'!A10:BF125,19,FALSE)</f>
        <v>7718</v>
      </c>
      <c r="T12" s="138">
        <f>VLOOKUP(A12,'All Regions'!A10:BG125,20,FALSE)</f>
        <v>2899</v>
      </c>
      <c r="U12" s="138">
        <f>VLOOKUP(A12,'All Regions'!A10:BH125,21,FALSE)</f>
        <v>45693</v>
      </c>
      <c r="V12" s="141">
        <f>VLOOKUP(A12,'All Regions'!A10:BI125,22,FALSE)</f>
        <v>2108</v>
      </c>
      <c r="W12" s="141">
        <f>VLOOKUP(A12,'All Regions'!A10:BJ125,23,FALSE)</f>
        <v>5785</v>
      </c>
      <c r="X12" s="141">
        <f>VLOOKUP(A12,'All Regions'!A10:BK125,24,FALSE)</f>
        <v>9108</v>
      </c>
      <c r="Y12" s="141">
        <f>VLOOKUP(A12,'All Regions'!A10:BL125,25,FALSE)</f>
        <v>3832</v>
      </c>
      <c r="Z12" s="141">
        <f>VLOOKUP(A12,'All Regions'!A10:BM125,26,FALSE)</f>
        <v>1419</v>
      </c>
      <c r="AA12" s="141">
        <f>VLOOKUP(A12,'All Regions'!A10:BN125,27,FALSE)</f>
        <v>1975</v>
      </c>
      <c r="AB12" s="141">
        <f>VLOOKUP(A12,'All Regions'!A10:BO125,28,FALSE)</f>
        <v>6355</v>
      </c>
      <c r="AC12" s="141">
        <f>VLOOKUP(A12,'All Regions'!A10:BP125,29,FALSE)</f>
        <v>9744</v>
      </c>
      <c r="AD12" s="141">
        <f>VLOOKUP(A12,'All Regions'!A10:BQ125,30,FALSE)</f>
        <v>3885</v>
      </c>
      <c r="AE12" s="141">
        <f>VLOOKUP(A12,'All Regions'!A10:BR125,31,FALSE)</f>
        <v>1480</v>
      </c>
      <c r="AF12" s="141">
        <f>VLOOKUP(A12,'All Regions'!A10:BS125,32,FALSE)</f>
        <v>45691</v>
      </c>
      <c r="AG12" s="33">
        <f>VLOOKUP(A12,'All Regions'!A10:BT125,33,FALSE)</f>
        <v>296</v>
      </c>
      <c r="AH12" s="33">
        <f>VLOOKUP(A12,'All Regions'!A10:BU125,34,FALSE)</f>
        <v>1010</v>
      </c>
      <c r="AI12" s="33">
        <f>VLOOKUP(A12,'All Regions'!A10:BV125,35,FALSE)</f>
        <v>2872</v>
      </c>
      <c r="AJ12" s="33">
        <f>VLOOKUP(A12,'All Regions'!A10:BW125,36,FALSE)</f>
        <v>138</v>
      </c>
      <c r="AK12" s="33">
        <f>VLOOKUP(A12,'All Regions'!A10:BX125,37,FALSE)</f>
        <v>940</v>
      </c>
      <c r="AL12" s="33">
        <f>VLOOKUP(A12,'All Regions'!A10:BY125,38,FALSE)</f>
        <v>40434</v>
      </c>
      <c r="AM12" s="33">
        <f>VLOOKUP(A12,'All Regions'!A10:BZ125,39,FALSE)</f>
        <v>45690</v>
      </c>
      <c r="AN12" s="34">
        <f>VLOOKUP(A12,'All Regions'!A10:CA125,40,FALSE)</f>
        <v>3196</v>
      </c>
      <c r="AO12" s="34">
        <f>VLOOKUP(A12,'All Regions'!A10:CB125,41,FALSE)</f>
        <v>42495</v>
      </c>
      <c r="AP12" s="34">
        <f>VLOOKUP(A12,'All Regions'!A10:CC125,42,FALSE)</f>
        <v>45691</v>
      </c>
      <c r="AQ12" s="27">
        <v>7957</v>
      </c>
      <c r="AR12" s="27">
        <v>49338</v>
      </c>
      <c r="AS12" s="28">
        <v>0.16127528477035957</v>
      </c>
      <c r="AT12" s="35">
        <f>VLOOKUP(A12,'All Regions'!A10:CG125,46,FALSE)</f>
        <v>2476</v>
      </c>
      <c r="AU12" s="35">
        <f>VLOOKUP(A12,'All Regions'!A10:CH125,47,FALSE)</f>
        <v>51106</v>
      </c>
      <c r="AV12" s="36">
        <f>VLOOKUP(A12,'All Regions'!A10:CI125,48,FALSE)</f>
        <v>4.8448323093178883E-2</v>
      </c>
      <c r="AW12" s="37">
        <v>7953</v>
      </c>
      <c r="AX12" s="37">
        <v>48729</v>
      </c>
      <c r="AY12" s="38">
        <v>0.16320876685341379</v>
      </c>
      <c r="AZ12" s="39">
        <v>3957</v>
      </c>
      <c r="BA12" s="39">
        <v>51106</v>
      </c>
      <c r="BB12" s="40">
        <v>7.7427307948186128E-2</v>
      </c>
    </row>
    <row r="13" spans="1:54" s="41" customFormat="1" ht="15.75" x14ac:dyDescent="0.25">
      <c r="A13" s="42" t="s">
        <v>17</v>
      </c>
      <c r="B13" s="85" t="s">
        <v>199</v>
      </c>
      <c r="C13" s="64">
        <f>VLOOKUP(A13,'All Regions'!A11:AP126,3,FALSE)</f>
        <v>160</v>
      </c>
      <c r="D13" s="64">
        <f>VLOOKUP(A13,'All Regions'!A11:AQ126,4,FALSE)</f>
        <v>516</v>
      </c>
      <c r="E13" s="64">
        <f>VLOOKUP(A13,'All Regions'!A11:AR126,5,FALSE)</f>
        <v>522</v>
      </c>
      <c r="F13" s="64">
        <f>VLOOKUP(A13,'All Regions'!A11:AS126,6,FALSE)</f>
        <v>387</v>
      </c>
      <c r="G13" s="64">
        <f>VLOOKUP(A13,'All Regions'!A11:AT126,7,FALSE)</f>
        <v>1855</v>
      </c>
      <c r="H13" s="65">
        <f>VLOOKUP(A13,'All Regions'!A11:AU126,8,FALSE)</f>
        <v>0.4900269541778976</v>
      </c>
      <c r="I13" s="65">
        <f>VLOOKUP(A13,'All Regions'!A11:AV126,9,FALSE)</f>
        <v>0.20862533692722371</v>
      </c>
      <c r="J13" s="64">
        <f>VLOOKUP(A13,'All Regions'!A11:AW126,10,FALSE)</f>
        <v>270</v>
      </c>
      <c r="K13" s="29">
        <f>VLOOKUP(A13,'All Regions'!A11:AX126,11,FALSE)</f>
        <v>1032</v>
      </c>
      <c r="L13" s="29">
        <f>VLOOKUP(A13,'All Regions'!A11:AY126,12,FALSE)</f>
        <v>823</v>
      </c>
      <c r="M13" s="29">
        <f>VLOOKUP(A13,'All Regions'!A11:AZ126,13,FALSE)</f>
        <v>1855</v>
      </c>
      <c r="N13" s="30">
        <f>VLOOKUP(A13,'All Regions'!A11:BA126,14,FALSE)</f>
        <v>0.55633423180592989</v>
      </c>
      <c r="O13" s="30">
        <f>VLOOKUP(A13,'All Regions'!A11:BB126,15,FALSE)</f>
        <v>0.44366576819407005</v>
      </c>
      <c r="P13" s="138">
        <f>VLOOKUP(A13,'All Regions'!A11:BC126,16,FALSE)</f>
        <v>182</v>
      </c>
      <c r="Q13" s="138">
        <f>VLOOKUP(A13,'All Regions'!A11:BD126,17,FALSE)</f>
        <v>461</v>
      </c>
      <c r="R13" s="138">
        <f>VLOOKUP(A13,'All Regions'!A11:BE126,18,FALSE)</f>
        <v>731</v>
      </c>
      <c r="S13" s="138">
        <f>VLOOKUP(A13,'All Regions'!A11:BF126,19,FALSE)</f>
        <v>324</v>
      </c>
      <c r="T13" s="138">
        <f>VLOOKUP(A13,'All Regions'!A11:BG126,20,FALSE)</f>
        <v>158</v>
      </c>
      <c r="U13" s="138">
        <f>VLOOKUP(A13,'All Regions'!A11:BH126,21,FALSE)</f>
        <v>1856</v>
      </c>
      <c r="V13" s="141">
        <f>VLOOKUP(A13,'All Regions'!A11:BI126,22,FALSE)</f>
        <v>102</v>
      </c>
      <c r="W13" s="141">
        <f>VLOOKUP(A13,'All Regions'!A11:BJ126,23,FALSE)</f>
        <v>232</v>
      </c>
      <c r="X13" s="141">
        <f>VLOOKUP(A13,'All Regions'!A11:BK126,24,FALSE)</f>
        <v>428</v>
      </c>
      <c r="Y13" s="141">
        <f>VLOOKUP(A13,'All Regions'!A11:BL126,25,FALSE)</f>
        <v>182</v>
      </c>
      <c r="Z13" s="141">
        <f>VLOOKUP(A13,'All Regions'!A11:BM126,26,FALSE)</f>
        <v>88</v>
      </c>
      <c r="AA13" s="141">
        <f>VLOOKUP(A13,'All Regions'!A11:BN126,27,FALSE)</f>
        <v>81</v>
      </c>
      <c r="AB13" s="141">
        <f>VLOOKUP(A13,'All Regions'!A11:BO126,28,FALSE)</f>
        <v>230</v>
      </c>
      <c r="AC13" s="141">
        <f>VLOOKUP(A13,'All Regions'!A11:BP126,29,FALSE)</f>
        <v>302</v>
      </c>
      <c r="AD13" s="141">
        <f>VLOOKUP(A13,'All Regions'!A11:BQ126,30,FALSE)</f>
        <v>142</v>
      </c>
      <c r="AE13" s="141">
        <f>VLOOKUP(A13,'All Regions'!A11:BR126,31,FALSE)</f>
        <v>70</v>
      </c>
      <c r="AF13" s="141">
        <f>VLOOKUP(A13,'All Regions'!A11:BS126,32,FALSE)</f>
        <v>1857</v>
      </c>
      <c r="AG13" s="33">
        <f>VLOOKUP(A13,'All Regions'!A11:BT126,33,FALSE)</f>
        <v>12</v>
      </c>
      <c r="AH13" s="33">
        <f>VLOOKUP(A13,'All Regions'!A11:BU126,34,FALSE)</f>
        <v>15</v>
      </c>
      <c r="AI13" s="33">
        <f>VLOOKUP(A13,'All Regions'!A11:BV126,35,FALSE)</f>
        <v>27</v>
      </c>
      <c r="AJ13" s="33">
        <f>VLOOKUP(A13,'All Regions'!A11:BW126,36,FALSE)</f>
        <v>0</v>
      </c>
      <c r="AK13" s="33">
        <f>VLOOKUP(A13,'All Regions'!A11:BX126,37,FALSE)</f>
        <v>18</v>
      </c>
      <c r="AL13" s="33">
        <f>VLOOKUP(A13,'All Regions'!A11:BY126,38,FALSE)</f>
        <v>1782</v>
      </c>
      <c r="AM13" s="33">
        <f>VLOOKUP(A13,'All Regions'!A11:BZ126,39,FALSE)</f>
        <v>1855</v>
      </c>
      <c r="AN13" s="34">
        <f>VLOOKUP(A13,'All Regions'!A11:CA126,40,FALSE)</f>
        <v>49</v>
      </c>
      <c r="AO13" s="34">
        <f>VLOOKUP(A13,'All Regions'!A11:CB126,41,FALSE)</f>
        <v>1806</v>
      </c>
      <c r="AP13" s="34">
        <f>VLOOKUP(A13,'All Regions'!A11:CC126,42,FALSE)</f>
        <v>1855</v>
      </c>
      <c r="AQ13" s="27">
        <v>531</v>
      </c>
      <c r="AR13" s="27">
        <v>4922</v>
      </c>
      <c r="AS13" s="28">
        <v>0.10788297440065014</v>
      </c>
      <c r="AT13" s="35">
        <f>VLOOKUP(A13,'All Regions'!A11:CG126,46,FALSE)</f>
        <v>350</v>
      </c>
      <c r="AU13" s="35">
        <f>VLOOKUP(A13,'All Regions'!A11:CH126,47,FALSE)</f>
        <v>5010</v>
      </c>
      <c r="AV13" s="36">
        <f>VLOOKUP(A13,'All Regions'!A11:CI126,48,FALSE)</f>
        <v>6.9860279441117765E-2</v>
      </c>
      <c r="AW13" s="37">
        <v>721</v>
      </c>
      <c r="AX13" s="37">
        <v>4913</v>
      </c>
      <c r="AY13" s="38">
        <v>0.14675351109301851</v>
      </c>
      <c r="AZ13" s="39">
        <v>166</v>
      </c>
      <c r="BA13" s="39">
        <v>5010</v>
      </c>
      <c r="BB13" s="40">
        <v>3.3133732534930141E-2</v>
      </c>
    </row>
    <row r="14" spans="1:54" s="41" customFormat="1" ht="15.75" x14ac:dyDescent="0.25">
      <c r="A14" s="42" t="s">
        <v>27</v>
      </c>
      <c r="B14" s="85" t="s">
        <v>199</v>
      </c>
      <c r="C14" s="64">
        <f>VLOOKUP(A14,'All Regions'!A12:AP127,3,FALSE)</f>
        <v>122</v>
      </c>
      <c r="D14" s="64">
        <f>VLOOKUP(A14,'All Regions'!A12:AQ127,4,FALSE)</f>
        <v>429</v>
      </c>
      <c r="E14" s="64">
        <f>VLOOKUP(A14,'All Regions'!A12:AR127,5,FALSE)</f>
        <v>396</v>
      </c>
      <c r="F14" s="64">
        <f>VLOOKUP(A14,'All Regions'!A12:AS127,6,FALSE)</f>
        <v>270</v>
      </c>
      <c r="G14" s="64">
        <f>VLOOKUP(A14,'All Regions'!A12:AT127,7,FALSE)</f>
        <v>1434</v>
      </c>
      <c r="H14" s="65">
        <f>VLOOKUP(A14,'All Regions'!A12:AU127,8,FALSE)</f>
        <v>0.46443514644351463</v>
      </c>
      <c r="I14" s="65">
        <f>VLOOKUP(A14,'All Regions'!A12:AV127,9,FALSE)</f>
        <v>0.18828451882845187</v>
      </c>
      <c r="J14" s="64">
        <f>VLOOKUP(A14,'All Regions'!A12:AW127,10,FALSE)</f>
        <v>217</v>
      </c>
      <c r="K14" s="29">
        <f>VLOOKUP(A14,'All Regions'!A12:AX127,11,FALSE)</f>
        <v>766</v>
      </c>
      <c r="L14" s="29">
        <f>VLOOKUP(A14,'All Regions'!A12:AY127,12,FALSE)</f>
        <v>668</v>
      </c>
      <c r="M14" s="29">
        <f>VLOOKUP(A14,'All Regions'!A12:AZ127,13,FALSE)</f>
        <v>1434</v>
      </c>
      <c r="N14" s="30">
        <f>VLOOKUP(A14,'All Regions'!A12:BA127,14,FALSE)</f>
        <v>0.53417015341701535</v>
      </c>
      <c r="O14" s="30">
        <f>VLOOKUP(A14,'All Regions'!A12:BB127,15,FALSE)</f>
        <v>0.46582984658298465</v>
      </c>
      <c r="P14" s="138">
        <f>VLOOKUP(A14,'All Regions'!A12:BC127,16,FALSE)</f>
        <v>145</v>
      </c>
      <c r="Q14" s="138">
        <f>VLOOKUP(A14,'All Regions'!A12:BD127,17,FALSE)</f>
        <v>312</v>
      </c>
      <c r="R14" s="138">
        <f>VLOOKUP(A14,'All Regions'!A12:BE127,18,FALSE)</f>
        <v>515</v>
      </c>
      <c r="S14" s="138">
        <f>VLOOKUP(A14,'All Regions'!A12:BF127,19,FALSE)</f>
        <v>294</v>
      </c>
      <c r="T14" s="138">
        <f>VLOOKUP(A14,'All Regions'!A12:BG127,20,FALSE)</f>
        <v>169</v>
      </c>
      <c r="U14" s="138">
        <f>VLOOKUP(A14,'All Regions'!A12:BH127,21,FALSE)</f>
        <v>1435</v>
      </c>
      <c r="V14" s="141">
        <f>VLOOKUP(A14,'All Regions'!A12:BI127,22,FALSE)</f>
        <v>75</v>
      </c>
      <c r="W14" s="141">
        <f>VLOOKUP(A14,'All Regions'!A12:BJ127,23,FALSE)</f>
        <v>157</v>
      </c>
      <c r="X14" s="141">
        <f>VLOOKUP(A14,'All Regions'!A12:BK127,24,FALSE)</f>
        <v>274</v>
      </c>
      <c r="Y14" s="141">
        <f>VLOOKUP(A14,'All Regions'!A12:BL127,25,FALSE)</f>
        <v>167</v>
      </c>
      <c r="Z14" s="141">
        <f>VLOOKUP(A14,'All Regions'!A12:BM127,26,FALSE)</f>
        <v>95</v>
      </c>
      <c r="AA14" s="141">
        <f>VLOOKUP(A14,'All Regions'!A12:BN127,27,FALSE)</f>
        <v>71</v>
      </c>
      <c r="AB14" s="141">
        <f>VLOOKUP(A14,'All Regions'!A12:BO127,28,FALSE)</f>
        <v>154</v>
      </c>
      <c r="AC14" s="141">
        <f>VLOOKUP(A14,'All Regions'!A12:BP127,29,FALSE)</f>
        <v>241</v>
      </c>
      <c r="AD14" s="141">
        <f>VLOOKUP(A14,'All Regions'!A12:BQ127,30,FALSE)</f>
        <v>127</v>
      </c>
      <c r="AE14" s="141">
        <f>VLOOKUP(A14,'All Regions'!A12:BR127,31,FALSE)</f>
        <v>73</v>
      </c>
      <c r="AF14" s="141">
        <f>VLOOKUP(A14,'All Regions'!A12:BS127,32,FALSE)</f>
        <v>1434</v>
      </c>
      <c r="AG14" s="33">
        <f>VLOOKUP(A14,'All Regions'!A12:BT127,33,FALSE)</f>
        <v>3</v>
      </c>
      <c r="AH14" s="33">
        <f>VLOOKUP(A14,'All Regions'!A12:BU127,34,FALSE)</f>
        <v>8</v>
      </c>
      <c r="AI14" s="33">
        <f>VLOOKUP(A14,'All Regions'!A12:BV127,35,FALSE)</f>
        <v>20</v>
      </c>
      <c r="AJ14" s="33">
        <f>VLOOKUP(A14,'All Regions'!A12:BW127,36,FALSE)</f>
        <v>0</v>
      </c>
      <c r="AK14" s="33">
        <f>VLOOKUP(A14,'All Regions'!A12:BX127,37,FALSE)</f>
        <v>14</v>
      </c>
      <c r="AL14" s="33">
        <f>VLOOKUP(A14,'All Regions'!A12:BY127,38,FALSE)</f>
        <v>1386</v>
      </c>
      <c r="AM14" s="33">
        <f>VLOOKUP(A14,'All Regions'!A12:BZ127,39,FALSE)</f>
        <v>1434</v>
      </c>
      <c r="AN14" s="34">
        <f>VLOOKUP(A14,'All Regions'!A12:CA127,40,FALSE)</f>
        <v>38</v>
      </c>
      <c r="AO14" s="34">
        <f>VLOOKUP(A14,'All Regions'!A12:CB127,41,FALSE)</f>
        <v>1396</v>
      </c>
      <c r="AP14" s="34">
        <f>VLOOKUP(A14,'All Regions'!A12:CC127,42,FALSE)</f>
        <v>1434</v>
      </c>
      <c r="AQ14" s="27">
        <v>424</v>
      </c>
      <c r="AR14" s="27">
        <v>3614</v>
      </c>
      <c r="AS14" s="28">
        <v>0.11732152739346983</v>
      </c>
      <c r="AT14" s="35">
        <f>VLOOKUP(A14,'All Regions'!A12:CG127,46,FALSE)</f>
        <v>158</v>
      </c>
      <c r="AU14" s="35">
        <f>VLOOKUP(A14,'All Regions'!A12:CH127,47,FALSE)</f>
        <v>3668</v>
      </c>
      <c r="AV14" s="36">
        <f>VLOOKUP(A14,'All Regions'!A12:CI127,48,FALSE)</f>
        <v>4.3075245365321702E-2</v>
      </c>
      <c r="AW14" s="37">
        <v>336</v>
      </c>
      <c r="AX14" s="37">
        <v>3614</v>
      </c>
      <c r="AY14" s="38">
        <v>9.2971776425013836E-2</v>
      </c>
      <c r="AZ14" s="39">
        <v>88</v>
      </c>
      <c r="BA14" s="39">
        <v>3668</v>
      </c>
      <c r="BB14" s="40">
        <v>2.3991275899672846E-2</v>
      </c>
    </row>
    <row r="15" spans="1:54" s="41" customFormat="1" ht="15.75" x14ac:dyDescent="0.25">
      <c r="A15" s="42" t="s">
        <v>29</v>
      </c>
      <c r="B15" s="85" t="s">
        <v>199</v>
      </c>
      <c r="C15" s="64">
        <f>VLOOKUP(A15,'All Regions'!A13:AP128,3,FALSE)</f>
        <v>370</v>
      </c>
      <c r="D15" s="64">
        <f>VLOOKUP(A15,'All Regions'!A13:AQ128,4,FALSE)</f>
        <v>1052</v>
      </c>
      <c r="E15" s="64">
        <f>VLOOKUP(A15,'All Regions'!A13:AR128,5,FALSE)</f>
        <v>1062</v>
      </c>
      <c r="F15" s="64">
        <f>VLOOKUP(A15,'All Regions'!A13:AS128,6,FALSE)</f>
        <v>809</v>
      </c>
      <c r="G15" s="64">
        <f>VLOOKUP(A15,'All Regions'!A13:AT128,7,FALSE)</f>
        <v>3811</v>
      </c>
      <c r="H15" s="65">
        <f>VLOOKUP(A15,'All Regions'!A13:AU128,8,FALSE)</f>
        <v>0.49094725793754918</v>
      </c>
      <c r="I15" s="65">
        <f>VLOOKUP(A15,'All Regions'!A13:AV128,9,FALSE)</f>
        <v>0.21228024140645499</v>
      </c>
      <c r="J15" s="64">
        <f>VLOOKUP(A15,'All Regions'!A13:AW128,10,FALSE)</f>
        <v>518</v>
      </c>
      <c r="K15" s="29">
        <f>VLOOKUP(A15,'All Regions'!A13:AX128,11,FALSE)</f>
        <v>2115</v>
      </c>
      <c r="L15" s="29">
        <f>VLOOKUP(A15,'All Regions'!A13:AY128,12,FALSE)</f>
        <v>1695</v>
      </c>
      <c r="M15" s="29">
        <f>VLOOKUP(A15,'All Regions'!A13:AZ128,13,FALSE)</f>
        <v>3810</v>
      </c>
      <c r="N15" s="30">
        <f>VLOOKUP(A15,'All Regions'!A13:BA128,14,FALSE)</f>
        <v>0.55511811023622049</v>
      </c>
      <c r="O15" s="30">
        <f>VLOOKUP(A15,'All Regions'!A13:BB128,15,FALSE)</f>
        <v>0.44488188976377951</v>
      </c>
      <c r="P15" s="138">
        <f>VLOOKUP(A15,'All Regions'!A13:BC128,16,FALSE)</f>
        <v>327</v>
      </c>
      <c r="Q15" s="138">
        <f>VLOOKUP(A15,'All Regions'!A13:BD128,17,FALSE)</f>
        <v>905</v>
      </c>
      <c r="R15" s="138">
        <f>VLOOKUP(A15,'All Regions'!A13:BE128,18,FALSE)</f>
        <v>1575</v>
      </c>
      <c r="S15" s="138">
        <f>VLOOKUP(A15,'All Regions'!A13:BF128,19,FALSE)</f>
        <v>659</v>
      </c>
      <c r="T15" s="138">
        <f>VLOOKUP(A15,'All Regions'!A13:BG128,20,FALSE)</f>
        <v>345</v>
      </c>
      <c r="U15" s="138">
        <f>VLOOKUP(A15,'All Regions'!A13:BH128,21,FALSE)</f>
        <v>3811</v>
      </c>
      <c r="V15" s="141">
        <f>VLOOKUP(A15,'All Regions'!A13:BI128,22,FALSE)</f>
        <v>182</v>
      </c>
      <c r="W15" s="141">
        <f>VLOOKUP(A15,'All Regions'!A13:BJ128,23,FALSE)</f>
        <v>482</v>
      </c>
      <c r="X15" s="141">
        <f>VLOOKUP(A15,'All Regions'!A13:BK128,24,FALSE)</f>
        <v>903</v>
      </c>
      <c r="Y15" s="141">
        <f>VLOOKUP(A15,'All Regions'!A13:BL128,25,FALSE)</f>
        <v>363</v>
      </c>
      <c r="Z15" s="141">
        <f>VLOOKUP(A15,'All Regions'!A13:BM128,26,FALSE)</f>
        <v>185</v>
      </c>
      <c r="AA15" s="141">
        <f>VLOOKUP(A15,'All Regions'!A13:BN128,27,FALSE)</f>
        <v>145</v>
      </c>
      <c r="AB15" s="141">
        <f>VLOOKUP(A15,'All Regions'!A13:BO128,28,FALSE)</f>
        <v>423</v>
      </c>
      <c r="AC15" s="141">
        <f>VLOOKUP(A15,'All Regions'!A13:BP128,29,FALSE)</f>
        <v>671</v>
      </c>
      <c r="AD15" s="141">
        <f>VLOOKUP(A15,'All Regions'!A13:BQ128,30,FALSE)</f>
        <v>296</v>
      </c>
      <c r="AE15" s="141">
        <f>VLOOKUP(A15,'All Regions'!A13:BR128,31,FALSE)</f>
        <v>160</v>
      </c>
      <c r="AF15" s="141">
        <f>VLOOKUP(A15,'All Regions'!A13:BS128,32,FALSE)</f>
        <v>3810</v>
      </c>
      <c r="AG15" s="33">
        <f>VLOOKUP(A15,'All Regions'!A13:BT128,33,FALSE)</f>
        <v>20</v>
      </c>
      <c r="AH15" s="33">
        <f>VLOOKUP(A15,'All Regions'!A13:BU128,34,FALSE)</f>
        <v>50</v>
      </c>
      <c r="AI15" s="33">
        <f>VLOOKUP(A15,'All Regions'!A13:BV128,35,FALSE)</f>
        <v>106</v>
      </c>
      <c r="AJ15" s="33">
        <f>VLOOKUP(A15,'All Regions'!A13:BW128,36,FALSE)</f>
        <v>4</v>
      </c>
      <c r="AK15" s="33">
        <f>VLOOKUP(A15,'All Regions'!A13:BX128,37,FALSE)</f>
        <v>55</v>
      </c>
      <c r="AL15" s="33">
        <f>VLOOKUP(A15,'All Regions'!A13:BY128,38,FALSE)</f>
        <v>3575</v>
      </c>
      <c r="AM15" s="33">
        <f>VLOOKUP(A15,'All Regions'!A13:BZ128,39,FALSE)</f>
        <v>3810</v>
      </c>
      <c r="AN15" s="34">
        <f>VLOOKUP(A15,'All Regions'!A13:CA128,40,FALSE)</f>
        <v>155</v>
      </c>
      <c r="AO15" s="34">
        <f>VLOOKUP(A15,'All Regions'!A13:CB128,41,FALSE)</f>
        <v>3655</v>
      </c>
      <c r="AP15" s="34">
        <f>VLOOKUP(A15,'All Regions'!A13:CC128,42,FALSE)</f>
        <v>3810</v>
      </c>
      <c r="AQ15" s="27">
        <v>1334</v>
      </c>
      <c r="AR15" s="27">
        <v>12311</v>
      </c>
      <c r="AS15" s="28">
        <v>0.10835837868572822</v>
      </c>
      <c r="AT15" s="35">
        <f>VLOOKUP(A15,'All Regions'!A13:CG128,46,FALSE)</f>
        <v>685</v>
      </c>
      <c r="AU15" s="35">
        <f>VLOOKUP(A15,'All Regions'!A13:CH128,47,FALSE)</f>
        <v>12370</v>
      </c>
      <c r="AV15" s="36">
        <f>VLOOKUP(A15,'All Regions'!A13:CI128,48,FALSE)</f>
        <v>5.5375909458367019E-2</v>
      </c>
      <c r="AW15" s="37">
        <v>1458</v>
      </c>
      <c r="AX15" s="37">
        <v>12329</v>
      </c>
      <c r="AY15" s="38">
        <v>0.1182577662421932</v>
      </c>
      <c r="AZ15" s="39">
        <v>253</v>
      </c>
      <c r="BA15" s="39">
        <v>12370</v>
      </c>
      <c r="BB15" s="40">
        <v>2.0452708164915116E-2</v>
      </c>
    </row>
    <row r="16" spans="1:54" s="41" customFormat="1" ht="15.75" x14ac:dyDescent="0.25">
      <c r="A16" s="42" t="s">
        <v>35</v>
      </c>
      <c r="B16" s="85" t="s">
        <v>199</v>
      </c>
      <c r="C16" s="64">
        <f>VLOOKUP(A16,'All Regions'!A14:AP129,3,FALSE)</f>
        <v>154</v>
      </c>
      <c r="D16" s="64">
        <f>VLOOKUP(A16,'All Regions'!A14:AQ129,4,FALSE)</f>
        <v>487</v>
      </c>
      <c r="E16" s="64">
        <f>VLOOKUP(A16,'All Regions'!A14:AR129,5,FALSE)</f>
        <v>420</v>
      </c>
      <c r="F16" s="64">
        <f>VLOOKUP(A16,'All Regions'!A14:AS129,6,FALSE)</f>
        <v>305</v>
      </c>
      <c r="G16" s="64">
        <f>VLOOKUP(A16,'All Regions'!A14:AT129,7,FALSE)</f>
        <v>1616</v>
      </c>
      <c r="H16" s="65">
        <f>VLOOKUP(A16,'All Regions'!A14:AU129,8,FALSE)</f>
        <v>0.44863861386138615</v>
      </c>
      <c r="I16" s="65">
        <f>VLOOKUP(A16,'All Regions'!A14:AV129,9,FALSE)</f>
        <v>0.18873762376237624</v>
      </c>
      <c r="J16" s="64">
        <f>VLOOKUP(A16,'All Regions'!A14:AW129,10,FALSE)</f>
        <v>250</v>
      </c>
      <c r="K16" s="29">
        <f>VLOOKUP(A16,'All Regions'!A14:AX129,11,FALSE)</f>
        <v>880</v>
      </c>
      <c r="L16" s="29">
        <f>VLOOKUP(A16,'All Regions'!A14:AY129,12,FALSE)</f>
        <v>736</v>
      </c>
      <c r="M16" s="29">
        <f>VLOOKUP(A16,'All Regions'!A14:AZ129,13,FALSE)</f>
        <v>1616</v>
      </c>
      <c r="N16" s="30">
        <f>VLOOKUP(A16,'All Regions'!A14:BA129,14,FALSE)</f>
        <v>0.54455445544554459</v>
      </c>
      <c r="O16" s="30">
        <f>VLOOKUP(A16,'All Regions'!A14:BB129,15,FALSE)</f>
        <v>0.45544554455445546</v>
      </c>
      <c r="P16" s="138">
        <f>VLOOKUP(A16,'All Regions'!A14:BC129,16,FALSE)</f>
        <v>161</v>
      </c>
      <c r="Q16" s="138">
        <f>VLOOKUP(A16,'All Regions'!A14:BD129,17,FALSE)</f>
        <v>377</v>
      </c>
      <c r="R16" s="138">
        <f>VLOOKUP(A16,'All Regions'!A14:BE129,18,FALSE)</f>
        <v>627</v>
      </c>
      <c r="S16" s="138">
        <f>VLOOKUP(A16,'All Regions'!A14:BF129,19,FALSE)</f>
        <v>285</v>
      </c>
      <c r="T16" s="138">
        <f>VLOOKUP(A16,'All Regions'!A14:BG129,20,FALSE)</f>
        <v>166</v>
      </c>
      <c r="U16" s="138">
        <f>VLOOKUP(A16,'All Regions'!A14:BH129,21,FALSE)</f>
        <v>1616</v>
      </c>
      <c r="V16" s="141">
        <f>VLOOKUP(A16,'All Regions'!A14:BI129,22,FALSE)</f>
        <v>86</v>
      </c>
      <c r="W16" s="141">
        <f>VLOOKUP(A16,'All Regions'!A14:BJ129,23,FALSE)</f>
        <v>185</v>
      </c>
      <c r="X16" s="141">
        <f>VLOOKUP(A16,'All Regions'!A14:BK129,24,FALSE)</f>
        <v>348</v>
      </c>
      <c r="Y16" s="141">
        <f>VLOOKUP(A16,'All Regions'!A14:BL129,25,FALSE)</f>
        <v>168</v>
      </c>
      <c r="Z16" s="141">
        <f>VLOOKUP(A16,'All Regions'!A14:BM129,26,FALSE)</f>
        <v>93</v>
      </c>
      <c r="AA16" s="141">
        <f>VLOOKUP(A16,'All Regions'!A14:BN129,27,FALSE)</f>
        <v>74</v>
      </c>
      <c r="AB16" s="141">
        <f>VLOOKUP(A16,'All Regions'!A14:BO129,28,FALSE)</f>
        <v>192</v>
      </c>
      <c r="AC16" s="141">
        <f>VLOOKUP(A16,'All Regions'!A14:BP129,29,FALSE)</f>
        <v>279</v>
      </c>
      <c r="AD16" s="141">
        <f>VLOOKUP(A16,'All Regions'!A14:BQ129,30,FALSE)</f>
        <v>117</v>
      </c>
      <c r="AE16" s="141">
        <f>VLOOKUP(A16,'All Regions'!A14:BR129,31,FALSE)</f>
        <v>74</v>
      </c>
      <c r="AF16" s="141">
        <f>VLOOKUP(A16,'All Regions'!A14:BS129,32,FALSE)</f>
        <v>1616</v>
      </c>
      <c r="AG16" s="33">
        <f>VLOOKUP(A16,'All Regions'!A14:BT129,33,FALSE)</f>
        <v>10</v>
      </c>
      <c r="AH16" s="33">
        <f>VLOOKUP(A16,'All Regions'!A14:BU129,34,FALSE)</f>
        <v>8</v>
      </c>
      <c r="AI16" s="33">
        <f>VLOOKUP(A16,'All Regions'!A14:BV129,35,FALSE)</f>
        <v>21</v>
      </c>
      <c r="AJ16" s="33">
        <f>VLOOKUP(A16,'All Regions'!A14:BW129,36,FALSE)</f>
        <v>0</v>
      </c>
      <c r="AK16" s="33">
        <f>VLOOKUP(A16,'All Regions'!A14:BX129,37,FALSE)</f>
        <v>17</v>
      </c>
      <c r="AL16" s="33">
        <f>VLOOKUP(A16,'All Regions'!A14:BY129,38,FALSE)</f>
        <v>1559</v>
      </c>
      <c r="AM16" s="33">
        <f>VLOOKUP(A16,'All Regions'!A14:BZ129,39,FALSE)</f>
        <v>1617</v>
      </c>
      <c r="AN16" s="34">
        <f>VLOOKUP(A16,'All Regions'!A14:CA129,40,FALSE)</f>
        <v>39</v>
      </c>
      <c r="AO16" s="34">
        <f>VLOOKUP(A16,'All Regions'!A14:CB129,41,FALSE)</f>
        <v>1578</v>
      </c>
      <c r="AP16" s="34">
        <f>VLOOKUP(A16,'All Regions'!A14:CC129,42,FALSE)</f>
        <v>1617</v>
      </c>
      <c r="AQ16" s="27">
        <v>471</v>
      </c>
      <c r="AR16" s="27">
        <v>4406</v>
      </c>
      <c r="AS16" s="28">
        <v>0.10689968225147527</v>
      </c>
      <c r="AT16" s="35">
        <f>VLOOKUP(A16,'All Regions'!A14:CG129,46,FALSE)</f>
        <v>272</v>
      </c>
      <c r="AU16" s="35">
        <f>VLOOKUP(A16,'All Regions'!A14:CH129,47,FALSE)</f>
        <v>4536</v>
      </c>
      <c r="AV16" s="36">
        <f>VLOOKUP(A16,'All Regions'!A14:CI129,48,FALSE)</f>
        <v>5.9964726631393295E-2</v>
      </c>
      <c r="AW16" s="37">
        <v>585</v>
      </c>
      <c r="AX16" s="37">
        <v>4414</v>
      </c>
      <c r="AY16" s="38">
        <v>0.13253285002265519</v>
      </c>
      <c r="AZ16" s="39">
        <v>464</v>
      </c>
      <c r="BA16" s="39">
        <v>4536</v>
      </c>
      <c r="BB16" s="40">
        <v>0.10229276895943562</v>
      </c>
    </row>
    <row r="17" spans="1:54" s="41" customFormat="1" ht="15.75" x14ac:dyDescent="0.25">
      <c r="A17" s="42" t="s">
        <v>36</v>
      </c>
      <c r="B17" s="85" t="s">
        <v>199</v>
      </c>
      <c r="C17" s="64">
        <f>VLOOKUP(A17,'All Regions'!A15:AP130,3,FALSE)</f>
        <v>264</v>
      </c>
      <c r="D17" s="64">
        <f>VLOOKUP(A17,'All Regions'!A15:AQ130,4,FALSE)</f>
        <v>768</v>
      </c>
      <c r="E17" s="64">
        <f>VLOOKUP(A17,'All Regions'!A15:AR130,5,FALSE)</f>
        <v>759</v>
      </c>
      <c r="F17" s="64">
        <f>VLOOKUP(A17,'All Regions'!A15:AS130,6,FALSE)</f>
        <v>494</v>
      </c>
      <c r="G17" s="64">
        <f>VLOOKUP(A17,'All Regions'!A15:AT130,7,FALSE)</f>
        <v>2750</v>
      </c>
      <c r="H17" s="65">
        <f>VLOOKUP(A17,'All Regions'!A15:AU130,8,FALSE)</f>
        <v>0.45563636363636362</v>
      </c>
      <c r="I17" s="65">
        <f>VLOOKUP(A17,'All Regions'!A15:AV130,9,FALSE)</f>
        <v>0.17963636363636365</v>
      </c>
      <c r="J17" s="64">
        <f>VLOOKUP(A17,'All Regions'!A15:AW130,10,FALSE)</f>
        <v>465</v>
      </c>
      <c r="K17" s="29">
        <f>VLOOKUP(A17,'All Regions'!A15:AX130,11,FALSE)</f>
        <v>1431</v>
      </c>
      <c r="L17" s="29">
        <f>VLOOKUP(A17,'All Regions'!A15:AY130,12,FALSE)</f>
        <v>1320</v>
      </c>
      <c r="M17" s="29">
        <f>VLOOKUP(A17,'All Regions'!A15:AZ130,13,FALSE)</f>
        <v>2751</v>
      </c>
      <c r="N17" s="30">
        <f>VLOOKUP(A17,'All Regions'!A15:BA130,14,FALSE)</f>
        <v>0.52017448200654304</v>
      </c>
      <c r="O17" s="30">
        <f>VLOOKUP(A17,'All Regions'!A15:BB130,15,FALSE)</f>
        <v>0.47982551799345691</v>
      </c>
      <c r="P17" s="138">
        <f>VLOOKUP(A17,'All Regions'!A15:BC130,16,FALSE)</f>
        <v>311</v>
      </c>
      <c r="Q17" s="138">
        <f>VLOOKUP(A17,'All Regions'!A15:BD130,17,FALSE)</f>
        <v>646</v>
      </c>
      <c r="R17" s="138">
        <f>VLOOKUP(A17,'All Regions'!A15:BE130,18,FALSE)</f>
        <v>1128</v>
      </c>
      <c r="S17" s="138">
        <f>VLOOKUP(A17,'All Regions'!A15:BF130,19,FALSE)</f>
        <v>455</v>
      </c>
      <c r="T17" s="138">
        <f>VLOOKUP(A17,'All Regions'!A15:BG130,20,FALSE)</f>
        <v>211</v>
      </c>
      <c r="U17" s="138">
        <f>VLOOKUP(A17,'All Regions'!A15:BH130,21,FALSE)</f>
        <v>2751</v>
      </c>
      <c r="V17" s="141">
        <f>VLOOKUP(A17,'All Regions'!A15:BI130,22,FALSE)</f>
        <v>161</v>
      </c>
      <c r="W17" s="141">
        <f>VLOOKUP(A17,'All Regions'!A15:BJ130,23,FALSE)</f>
        <v>311</v>
      </c>
      <c r="X17" s="141">
        <f>VLOOKUP(A17,'All Regions'!A15:BK130,24,FALSE)</f>
        <v>597</v>
      </c>
      <c r="Y17" s="141">
        <f>VLOOKUP(A17,'All Regions'!A15:BL130,25,FALSE)</f>
        <v>244</v>
      </c>
      <c r="Z17" s="141">
        <f>VLOOKUP(A17,'All Regions'!A15:BM130,26,FALSE)</f>
        <v>117</v>
      </c>
      <c r="AA17" s="141">
        <f>VLOOKUP(A17,'All Regions'!A15:BN130,27,FALSE)</f>
        <v>151</v>
      </c>
      <c r="AB17" s="141">
        <f>VLOOKUP(A17,'All Regions'!A15:BO130,28,FALSE)</f>
        <v>336</v>
      </c>
      <c r="AC17" s="141">
        <f>VLOOKUP(A17,'All Regions'!A15:BP130,29,FALSE)</f>
        <v>530</v>
      </c>
      <c r="AD17" s="141">
        <f>VLOOKUP(A17,'All Regions'!A15:BQ130,30,FALSE)</f>
        <v>210</v>
      </c>
      <c r="AE17" s="141">
        <f>VLOOKUP(A17,'All Regions'!A15:BR130,31,FALSE)</f>
        <v>94</v>
      </c>
      <c r="AF17" s="141">
        <f>VLOOKUP(A17,'All Regions'!A15:BS130,32,FALSE)</f>
        <v>2751</v>
      </c>
      <c r="AG17" s="33">
        <f>VLOOKUP(A17,'All Regions'!A15:BT130,33,FALSE)</f>
        <v>13</v>
      </c>
      <c r="AH17" s="33">
        <f>VLOOKUP(A17,'All Regions'!A15:BU130,34,FALSE)</f>
        <v>36</v>
      </c>
      <c r="AI17" s="33">
        <f>VLOOKUP(A17,'All Regions'!A15:BV130,35,FALSE)</f>
        <v>87</v>
      </c>
      <c r="AJ17" s="33">
        <f>VLOOKUP(A17,'All Regions'!A15:BW130,36,FALSE)</f>
        <v>3</v>
      </c>
      <c r="AK17" s="33">
        <f>VLOOKUP(A17,'All Regions'!A15:BX130,37,FALSE)</f>
        <v>49</v>
      </c>
      <c r="AL17" s="33">
        <f>VLOOKUP(A17,'All Regions'!A15:BY130,38,FALSE)</f>
        <v>2562</v>
      </c>
      <c r="AM17" s="33">
        <f>VLOOKUP(A17,'All Regions'!A15:BZ130,39,FALSE)</f>
        <v>2750</v>
      </c>
      <c r="AN17" s="34">
        <f>VLOOKUP(A17,'All Regions'!A15:CA130,40,FALSE)</f>
        <v>80</v>
      </c>
      <c r="AO17" s="34">
        <f>VLOOKUP(A17,'All Regions'!A15:CB130,41,FALSE)</f>
        <v>2670</v>
      </c>
      <c r="AP17" s="34">
        <f>VLOOKUP(A17,'All Regions'!A15:CC130,42,FALSE)</f>
        <v>2750</v>
      </c>
      <c r="AQ17" s="27">
        <v>598</v>
      </c>
      <c r="AR17" s="27">
        <v>5229</v>
      </c>
      <c r="AS17" s="28">
        <v>0.11436221074775292</v>
      </c>
      <c r="AT17" s="35">
        <f>VLOOKUP(A17,'All Regions'!A15:CG130,46,FALSE)</f>
        <v>467</v>
      </c>
      <c r="AU17" s="35">
        <f>VLOOKUP(A17,'All Regions'!A15:CH130,47,FALSE)</f>
        <v>7542</v>
      </c>
      <c r="AV17" s="36">
        <f>VLOOKUP(A17,'All Regions'!A15:CI130,48,FALSE)</f>
        <v>6.191991514187218E-2</v>
      </c>
      <c r="AW17" s="37">
        <v>555</v>
      </c>
      <c r="AX17" s="37">
        <v>5243</v>
      </c>
      <c r="AY17" s="38">
        <v>0.1058554262826626</v>
      </c>
      <c r="AZ17" s="39">
        <v>246</v>
      </c>
      <c r="BA17" s="39">
        <v>7542</v>
      </c>
      <c r="BB17" s="40">
        <v>3.261734287987271E-2</v>
      </c>
    </row>
    <row r="18" spans="1:54" s="41" customFormat="1" ht="15.75" x14ac:dyDescent="0.25">
      <c r="A18" s="42" t="s">
        <v>42</v>
      </c>
      <c r="B18" s="85" t="s">
        <v>199</v>
      </c>
      <c r="C18" s="64">
        <f>VLOOKUP(A18,'All Regions'!A16:AP131,3,FALSE)</f>
        <v>185</v>
      </c>
      <c r="D18" s="64">
        <f>VLOOKUP(A18,'All Regions'!A16:AQ131,4,FALSE)</f>
        <v>594</v>
      </c>
      <c r="E18" s="64">
        <f>VLOOKUP(A18,'All Regions'!A16:AR131,5,FALSE)</f>
        <v>531</v>
      </c>
      <c r="F18" s="64">
        <f>VLOOKUP(A18,'All Regions'!A16:AS131,6,FALSE)</f>
        <v>362</v>
      </c>
      <c r="G18" s="64">
        <f>VLOOKUP(A18,'All Regions'!A16:AT131,7,FALSE)</f>
        <v>1943</v>
      </c>
      <c r="H18" s="65">
        <f>VLOOKUP(A18,'All Regions'!A16:AU131,8,FALSE)</f>
        <v>0.45959855892949047</v>
      </c>
      <c r="I18" s="65">
        <f>VLOOKUP(A18,'All Regions'!A16:AV131,9,FALSE)</f>
        <v>0.18630983015954708</v>
      </c>
      <c r="J18" s="64">
        <f>VLOOKUP(A18,'All Regions'!A16:AW131,10,FALSE)</f>
        <v>271</v>
      </c>
      <c r="K18" s="29">
        <f>VLOOKUP(A18,'All Regions'!A16:AX131,11,FALSE)</f>
        <v>1068</v>
      </c>
      <c r="L18" s="29">
        <f>VLOOKUP(A18,'All Regions'!A16:AY131,12,FALSE)</f>
        <v>875</v>
      </c>
      <c r="M18" s="29">
        <f>VLOOKUP(A18,'All Regions'!A16:AZ131,13,FALSE)</f>
        <v>1943</v>
      </c>
      <c r="N18" s="30">
        <f>VLOOKUP(A18,'All Regions'!A16:BA131,14,FALSE)</f>
        <v>0.54966546577457542</v>
      </c>
      <c r="O18" s="30">
        <f>VLOOKUP(A18,'All Regions'!A16:BB131,15,FALSE)</f>
        <v>0.45033453422542458</v>
      </c>
      <c r="P18" s="138">
        <f>VLOOKUP(A18,'All Regions'!A16:BC131,16,FALSE)</f>
        <v>175</v>
      </c>
      <c r="Q18" s="138">
        <f>VLOOKUP(A18,'All Regions'!A16:BD131,17,FALSE)</f>
        <v>435</v>
      </c>
      <c r="R18" s="138">
        <f>VLOOKUP(A18,'All Regions'!A16:BE131,18,FALSE)</f>
        <v>790</v>
      </c>
      <c r="S18" s="138">
        <f>VLOOKUP(A18,'All Regions'!A16:BF131,19,FALSE)</f>
        <v>344</v>
      </c>
      <c r="T18" s="138">
        <f>VLOOKUP(A18,'All Regions'!A16:BG131,20,FALSE)</f>
        <v>200</v>
      </c>
      <c r="U18" s="138">
        <f>VLOOKUP(A18,'All Regions'!A16:BH131,21,FALSE)</f>
        <v>1944</v>
      </c>
      <c r="V18" s="141">
        <f>VLOOKUP(A18,'All Regions'!A16:BI131,22,FALSE)</f>
        <v>101</v>
      </c>
      <c r="W18" s="141">
        <f>VLOOKUP(A18,'All Regions'!A16:BJ131,23,FALSE)</f>
        <v>240</v>
      </c>
      <c r="X18" s="141">
        <f>VLOOKUP(A18,'All Regions'!A16:BK131,24,FALSE)</f>
        <v>438</v>
      </c>
      <c r="Y18" s="141">
        <f>VLOOKUP(A18,'All Regions'!A16:BL131,25,FALSE)</f>
        <v>180</v>
      </c>
      <c r="Z18" s="141">
        <f>VLOOKUP(A18,'All Regions'!A16:BM131,26,FALSE)</f>
        <v>108</v>
      </c>
      <c r="AA18" s="141">
        <f>VLOOKUP(A18,'All Regions'!A16:BN131,27,FALSE)</f>
        <v>73</v>
      </c>
      <c r="AB18" s="141">
        <f>VLOOKUP(A18,'All Regions'!A16:BO131,28,FALSE)</f>
        <v>194</v>
      </c>
      <c r="AC18" s="141">
        <f>VLOOKUP(A18,'All Regions'!A16:BP131,29,FALSE)</f>
        <v>353</v>
      </c>
      <c r="AD18" s="141">
        <f>VLOOKUP(A18,'All Regions'!A16:BQ131,30,FALSE)</f>
        <v>164</v>
      </c>
      <c r="AE18" s="141">
        <f>VLOOKUP(A18,'All Regions'!A16:BR131,31,FALSE)</f>
        <v>91</v>
      </c>
      <c r="AF18" s="141">
        <f>VLOOKUP(A18,'All Regions'!A16:BS131,32,FALSE)</f>
        <v>1942</v>
      </c>
      <c r="AG18" s="33">
        <f>VLOOKUP(A18,'All Regions'!A16:BT131,33,FALSE)</f>
        <v>6</v>
      </c>
      <c r="AH18" s="33">
        <f>VLOOKUP(A18,'All Regions'!A16:BU131,34,FALSE)</f>
        <v>7</v>
      </c>
      <c r="AI18" s="33">
        <f>VLOOKUP(A18,'All Regions'!A16:BV131,35,FALSE)</f>
        <v>26</v>
      </c>
      <c r="AJ18" s="33">
        <f>VLOOKUP(A18,'All Regions'!A16:BW131,36,FALSE)</f>
        <v>0</v>
      </c>
      <c r="AK18" s="33">
        <f>VLOOKUP(A18,'All Regions'!A16:BX131,37,FALSE)</f>
        <v>22</v>
      </c>
      <c r="AL18" s="33">
        <f>VLOOKUP(A18,'All Regions'!A16:BY131,38,FALSE)</f>
        <v>1881</v>
      </c>
      <c r="AM18" s="33">
        <f>VLOOKUP(A18,'All Regions'!A16:BZ131,39,FALSE)</f>
        <v>1943</v>
      </c>
      <c r="AN18" s="34">
        <f>VLOOKUP(A18,'All Regions'!A16:CA131,40,FALSE)</f>
        <v>41</v>
      </c>
      <c r="AO18" s="34">
        <f>VLOOKUP(A18,'All Regions'!A16:CB131,41,FALSE)</f>
        <v>1902</v>
      </c>
      <c r="AP18" s="34">
        <f>VLOOKUP(A18,'All Regions'!A16:CC131,42,FALSE)</f>
        <v>1943</v>
      </c>
      <c r="AQ18" s="27">
        <v>517</v>
      </c>
      <c r="AR18" s="27">
        <v>3473</v>
      </c>
      <c r="AS18" s="28">
        <v>0.14886265476533256</v>
      </c>
      <c r="AT18" s="35">
        <f>VLOOKUP(A18,'All Regions'!A16:CG131,46,FALSE)</f>
        <v>253</v>
      </c>
      <c r="AU18" s="35">
        <f>VLOOKUP(A18,'All Regions'!A16:CH131,47,FALSE)</f>
        <v>3499</v>
      </c>
      <c r="AV18" s="36">
        <f>VLOOKUP(A18,'All Regions'!A16:CI131,48,FALSE)</f>
        <v>7.2306373249499858E-2</v>
      </c>
      <c r="AW18" s="37">
        <v>503</v>
      </c>
      <c r="AX18" s="37">
        <v>3476</v>
      </c>
      <c r="AY18" s="38">
        <v>0.1447065592635213</v>
      </c>
      <c r="AZ18" s="39">
        <v>223</v>
      </c>
      <c r="BA18" s="39">
        <v>3499</v>
      </c>
      <c r="BB18" s="40">
        <v>6.3732494998571018E-2</v>
      </c>
    </row>
    <row r="19" spans="1:54" s="41" customFormat="1" ht="15.75" x14ac:dyDescent="0.25">
      <c r="A19" s="42" t="s">
        <v>44</v>
      </c>
      <c r="B19" s="85" t="s">
        <v>199</v>
      </c>
      <c r="C19" s="64">
        <f>VLOOKUP(A19,'All Regions'!A17:AP132,3,FALSE)</f>
        <v>254</v>
      </c>
      <c r="D19" s="64">
        <f>VLOOKUP(A19,'All Regions'!A17:AQ132,4,FALSE)</f>
        <v>804</v>
      </c>
      <c r="E19" s="64">
        <f>VLOOKUP(A19,'All Regions'!A17:AR132,5,FALSE)</f>
        <v>754</v>
      </c>
      <c r="F19" s="64">
        <f>VLOOKUP(A19,'All Regions'!A17:AS132,6,FALSE)</f>
        <v>552</v>
      </c>
      <c r="G19" s="64">
        <f>VLOOKUP(A19,'All Regions'!A17:AT132,7,FALSE)</f>
        <v>2739</v>
      </c>
      <c r="H19" s="65">
        <f>VLOOKUP(A19,'All Regions'!A17:AU132,8,FALSE)</f>
        <v>0.47681635633442865</v>
      </c>
      <c r="I19" s="65">
        <f>VLOOKUP(A19,'All Regions'!A17:AV132,9,FALSE)</f>
        <v>0.20153340635268346</v>
      </c>
      <c r="J19" s="64">
        <f>VLOOKUP(A19,'All Regions'!A17:AW132,10,FALSE)</f>
        <v>375</v>
      </c>
      <c r="K19" s="29">
        <f>VLOOKUP(A19,'All Regions'!A17:AX132,11,FALSE)</f>
        <v>1534</v>
      </c>
      <c r="L19" s="29">
        <f>VLOOKUP(A19,'All Regions'!A17:AY132,12,FALSE)</f>
        <v>1206</v>
      </c>
      <c r="M19" s="29">
        <f>VLOOKUP(A19,'All Regions'!A17:AZ132,13,FALSE)</f>
        <v>2740</v>
      </c>
      <c r="N19" s="30">
        <f>VLOOKUP(A19,'All Regions'!A17:BA132,14,FALSE)</f>
        <v>0.55985401459854012</v>
      </c>
      <c r="O19" s="30">
        <f>VLOOKUP(A19,'All Regions'!A17:BB132,15,FALSE)</f>
        <v>0.44014598540145983</v>
      </c>
      <c r="P19" s="138">
        <f>VLOOKUP(A19,'All Regions'!A17:BC132,16,FALSE)</f>
        <v>241</v>
      </c>
      <c r="Q19" s="138">
        <f>VLOOKUP(A19,'All Regions'!A17:BD132,17,FALSE)</f>
        <v>636</v>
      </c>
      <c r="R19" s="138">
        <f>VLOOKUP(A19,'All Regions'!A17:BE132,18,FALSE)</f>
        <v>1092</v>
      </c>
      <c r="S19" s="138">
        <f>VLOOKUP(A19,'All Regions'!A17:BF132,19,FALSE)</f>
        <v>537</v>
      </c>
      <c r="T19" s="138">
        <f>VLOOKUP(A19,'All Regions'!A17:BG132,20,FALSE)</f>
        <v>234</v>
      </c>
      <c r="U19" s="138">
        <f>VLOOKUP(A19,'All Regions'!A17:BH132,21,FALSE)</f>
        <v>2740</v>
      </c>
      <c r="V19" s="141">
        <f>VLOOKUP(A19,'All Regions'!A17:BI132,22,FALSE)</f>
        <v>135</v>
      </c>
      <c r="W19" s="141">
        <f>VLOOKUP(A19,'All Regions'!A17:BJ132,23,FALSE)</f>
        <v>350</v>
      </c>
      <c r="X19" s="141">
        <f>VLOOKUP(A19,'All Regions'!A17:BK132,24,FALSE)</f>
        <v>627</v>
      </c>
      <c r="Y19" s="141">
        <f>VLOOKUP(A19,'All Regions'!A17:BL132,25,FALSE)</f>
        <v>289</v>
      </c>
      <c r="Z19" s="141">
        <f>VLOOKUP(A19,'All Regions'!A17:BM132,26,FALSE)</f>
        <v>133</v>
      </c>
      <c r="AA19" s="141">
        <f>VLOOKUP(A19,'All Regions'!A17:BN132,27,FALSE)</f>
        <v>106</v>
      </c>
      <c r="AB19" s="141">
        <f>VLOOKUP(A19,'All Regions'!A17:BO132,28,FALSE)</f>
        <v>286</v>
      </c>
      <c r="AC19" s="141">
        <f>VLOOKUP(A19,'All Regions'!A17:BP132,29,FALSE)</f>
        <v>465</v>
      </c>
      <c r="AD19" s="141">
        <f>VLOOKUP(A19,'All Regions'!A17:BQ132,30,FALSE)</f>
        <v>248</v>
      </c>
      <c r="AE19" s="141">
        <f>VLOOKUP(A19,'All Regions'!A17:BR132,31,FALSE)</f>
        <v>101</v>
      </c>
      <c r="AF19" s="141">
        <f>VLOOKUP(A19,'All Regions'!A17:BS132,32,FALSE)</f>
        <v>2740</v>
      </c>
      <c r="AG19" s="33">
        <f>VLOOKUP(A19,'All Regions'!A17:BT132,33,FALSE)</f>
        <v>12</v>
      </c>
      <c r="AH19" s="33">
        <f>VLOOKUP(A19,'All Regions'!A17:BU132,34,FALSE)</f>
        <v>48</v>
      </c>
      <c r="AI19" s="33">
        <f>VLOOKUP(A19,'All Regions'!A17:BV132,35,FALSE)</f>
        <v>46</v>
      </c>
      <c r="AJ19" s="33">
        <f>VLOOKUP(A19,'All Regions'!A17:BW132,36,FALSE)</f>
        <v>4</v>
      </c>
      <c r="AK19" s="33">
        <f>VLOOKUP(A19,'All Regions'!A17:BX132,37,FALSE)</f>
        <v>28</v>
      </c>
      <c r="AL19" s="33">
        <f>VLOOKUP(A19,'All Regions'!A17:BY132,38,FALSE)</f>
        <v>2600</v>
      </c>
      <c r="AM19" s="33">
        <f>VLOOKUP(A19,'All Regions'!A17:BZ132,39,FALSE)</f>
        <v>2738</v>
      </c>
      <c r="AN19" s="34">
        <f>VLOOKUP(A19,'All Regions'!A17:CA132,40,FALSE)</f>
        <v>91</v>
      </c>
      <c r="AO19" s="34">
        <f>VLOOKUP(A19,'All Regions'!A17:CB132,41,FALSE)</f>
        <v>2649</v>
      </c>
      <c r="AP19" s="34">
        <f>VLOOKUP(A19,'All Regions'!A17:CC132,42,FALSE)</f>
        <v>2740</v>
      </c>
      <c r="AQ19" s="27">
        <v>719</v>
      </c>
      <c r="AR19" s="27">
        <v>5211</v>
      </c>
      <c r="AS19" s="28">
        <v>0.1379773555939359</v>
      </c>
      <c r="AT19" s="35">
        <f>VLOOKUP(A19,'All Regions'!A17:CG132,46,FALSE)</f>
        <v>245</v>
      </c>
      <c r="AU19" s="35">
        <f>VLOOKUP(A19,'All Regions'!A17:CH132,47,FALSE)</f>
        <v>5258</v>
      </c>
      <c r="AV19" s="36">
        <f>VLOOKUP(A19,'All Regions'!A17:CI132,48,FALSE)</f>
        <v>4.6595663750475469E-2</v>
      </c>
      <c r="AW19" s="37">
        <v>895</v>
      </c>
      <c r="AX19" s="37">
        <v>5116</v>
      </c>
      <c r="AY19" s="38">
        <v>0.17494136043784206</v>
      </c>
      <c r="AZ19" s="39">
        <v>290</v>
      </c>
      <c r="BA19" s="39">
        <v>5258</v>
      </c>
      <c r="BB19" s="40">
        <v>5.5154050969950554E-2</v>
      </c>
    </row>
    <row r="20" spans="1:54" s="41" customFormat="1" ht="15.75" x14ac:dyDescent="0.25">
      <c r="A20" s="42" t="s">
        <v>45</v>
      </c>
      <c r="B20" s="85" t="s">
        <v>199</v>
      </c>
      <c r="C20" s="64">
        <f>VLOOKUP(A20,'All Regions'!A18:AP133,3,FALSE)</f>
        <v>206</v>
      </c>
      <c r="D20" s="64">
        <f>VLOOKUP(A20,'All Regions'!A18:AQ133,4,FALSE)</f>
        <v>681</v>
      </c>
      <c r="E20" s="64">
        <f>VLOOKUP(A20,'All Regions'!A18:AR133,5,FALSE)</f>
        <v>617</v>
      </c>
      <c r="F20" s="64">
        <f>VLOOKUP(A20,'All Regions'!A18:AS133,6,FALSE)</f>
        <v>429</v>
      </c>
      <c r="G20" s="64">
        <f>VLOOKUP(A20,'All Regions'!A18:AT133,7,FALSE)</f>
        <v>2318</v>
      </c>
      <c r="H20" s="65">
        <f>VLOOKUP(A20,'All Regions'!A18:AU133,8,FALSE)</f>
        <v>0.45125107851596202</v>
      </c>
      <c r="I20" s="65">
        <f>VLOOKUP(A20,'All Regions'!A18:AV133,9,FALSE)</f>
        <v>0.18507333908541845</v>
      </c>
      <c r="J20" s="64">
        <f>VLOOKUP(A20,'All Regions'!A18:AW133,10,FALSE)</f>
        <v>385</v>
      </c>
      <c r="K20" s="29">
        <f>VLOOKUP(A20,'All Regions'!A18:AX133,11,FALSE)</f>
        <v>1354</v>
      </c>
      <c r="L20" s="29">
        <f>VLOOKUP(A20,'All Regions'!A18:AY133,12,FALSE)</f>
        <v>962</v>
      </c>
      <c r="M20" s="29">
        <f>VLOOKUP(A20,'All Regions'!A18:AZ133,13,FALSE)</f>
        <v>2316</v>
      </c>
      <c r="N20" s="30">
        <f>VLOOKUP(A20,'All Regions'!A18:BA133,14,FALSE)</f>
        <v>0.58462867012089814</v>
      </c>
      <c r="O20" s="30">
        <f>VLOOKUP(A20,'All Regions'!A18:BB133,15,FALSE)</f>
        <v>0.41537132987910191</v>
      </c>
      <c r="P20" s="138">
        <f>VLOOKUP(A20,'All Regions'!A18:BC133,16,FALSE)</f>
        <v>255</v>
      </c>
      <c r="Q20" s="138">
        <f>VLOOKUP(A20,'All Regions'!A18:BD133,17,FALSE)</f>
        <v>556</v>
      </c>
      <c r="R20" s="138">
        <f>VLOOKUP(A20,'All Regions'!A18:BE133,18,FALSE)</f>
        <v>887</v>
      </c>
      <c r="S20" s="138">
        <f>VLOOKUP(A20,'All Regions'!A18:BF133,19,FALSE)</f>
        <v>395</v>
      </c>
      <c r="T20" s="138">
        <f>VLOOKUP(A20,'All Regions'!A18:BG133,20,FALSE)</f>
        <v>224</v>
      </c>
      <c r="U20" s="138">
        <f>VLOOKUP(A20,'All Regions'!A18:BH133,21,FALSE)</f>
        <v>2317</v>
      </c>
      <c r="V20" s="141">
        <f>VLOOKUP(A20,'All Regions'!A18:BI133,22,FALSE)</f>
        <v>138</v>
      </c>
      <c r="W20" s="141">
        <f>VLOOKUP(A20,'All Regions'!A18:BJ133,23,FALSE)</f>
        <v>310</v>
      </c>
      <c r="X20" s="141">
        <f>VLOOKUP(A20,'All Regions'!A18:BK133,24,FALSE)</f>
        <v>526</v>
      </c>
      <c r="Y20" s="141">
        <f>VLOOKUP(A20,'All Regions'!A18:BL133,25,FALSE)</f>
        <v>244</v>
      </c>
      <c r="Z20" s="141">
        <f>VLOOKUP(A20,'All Regions'!A18:BM133,26,FALSE)</f>
        <v>136</v>
      </c>
      <c r="AA20" s="141">
        <f>VLOOKUP(A20,'All Regions'!A18:BN133,27,FALSE)</f>
        <v>117</v>
      </c>
      <c r="AB20" s="141">
        <f>VLOOKUP(A20,'All Regions'!A18:BO133,28,FALSE)</f>
        <v>247</v>
      </c>
      <c r="AC20" s="141">
        <f>VLOOKUP(A20,'All Regions'!A18:BP133,29,FALSE)</f>
        <v>360</v>
      </c>
      <c r="AD20" s="141">
        <f>VLOOKUP(A20,'All Regions'!A18:BQ133,30,FALSE)</f>
        <v>151</v>
      </c>
      <c r="AE20" s="141">
        <f>VLOOKUP(A20,'All Regions'!A18:BR133,31,FALSE)</f>
        <v>88</v>
      </c>
      <c r="AF20" s="141">
        <f>VLOOKUP(A20,'All Regions'!A18:BS133,32,FALSE)</f>
        <v>2317</v>
      </c>
      <c r="AG20" s="33">
        <f>VLOOKUP(A20,'All Regions'!A18:BT133,33,FALSE)</f>
        <v>8</v>
      </c>
      <c r="AH20" s="33">
        <f>VLOOKUP(A20,'All Regions'!A18:BU133,34,FALSE)</f>
        <v>29</v>
      </c>
      <c r="AI20" s="33">
        <f>VLOOKUP(A20,'All Regions'!A18:BV133,35,FALSE)</f>
        <v>31</v>
      </c>
      <c r="AJ20" s="33">
        <f>VLOOKUP(A20,'All Regions'!A18:BW133,36,FALSE)</f>
        <v>5</v>
      </c>
      <c r="AK20" s="33">
        <f>VLOOKUP(A20,'All Regions'!A18:BX133,37,FALSE)</f>
        <v>26</v>
      </c>
      <c r="AL20" s="33">
        <f>VLOOKUP(A20,'All Regions'!A18:BY133,38,FALSE)</f>
        <v>2218</v>
      </c>
      <c r="AM20" s="33">
        <f>VLOOKUP(A20,'All Regions'!A18:BZ133,39,FALSE)</f>
        <v>2317</v>
      </c>
      <c r="AN20" s="34">
        <f>VLOOKUP(A20,'All Regions'!A18:CA133,40,FALSE)</f>
        <v>67</v>
      </c>
      <c r="AO20" s="34">
        <f>VLOOKUP(A20,'All Regions'!A18:CB133,41,FALSE)</f>
        <v>2250</v>
      </c>
      <c r="AP20" s="34">
        <f>VLOOKUP(A20,'All Regions'!A18:CC133,42,FALSE)</f>
        <v>2317</v>
      </c>
      <c r="AQ20" s="27">
        <v>906</v>
      </c>
      <c r="AR20" s="27">
        <v>4320</v>
      </c>
      <c r="AS20" s="28">
        <v>0.20972222222222223</v>
      </c>
      <c r="AT20" s="35">
        <f>VLOOKUP(A20,'All Regions'!A18:CG133,46,FALSE)</f>
        <v>113</v>
      </c>
      <c r="AU20" s="35">
        <f>VLOOKUP(A20,'All Regions'!A18:CH133,47,FALSE)</f>
        <v>4387</v>
      </c>
      <c r="AV20" s="36">
        <f>VLOOKUP(A20,'All Regions'!A18:CI133,48,FALSE)</f>
        <v>2.5757921130613176E-2</v>
      </c>
      <c r="AW20" s="37">
        <v>756</v>
      </c>
      <c r="AX20" s="37">
        <v>4334</v>
      </c>
      <c r="AY20" s="38">
        <v>0.17443470235348407</v>
      </c>
      <c r="AZ20" s="39">
        <v>134</v>
      </c>
      <c r="BA20" s="39">
        <v>4387</v>
      </c>
      <c r="BB20" s="40">
        <v>3.0544791429222704E-2</v>
      </c>
    </row>
    <row r="21" spans="1:54" s="41" customFormat="1" ht="15.75" x14ac:dyDescent="0.25">
      <c r="A21" s="42" t="s">
        <v>48</v>
      </c>
      <c r="B21" s="85" t="s">
        <v>199</v>
      </c>
      <c r="C21" s="64">
        <f>VLOOKUP(A21,'All Regions'!A19:AP134,3,FALSE)</f>
        <v>104</v>
      </c>
      <c r="D21" s="64">
        <f>VLOOKUP(A21,'All Regions'!A19:AQ134,4,FALSE)</f>
        <v>367</v>
      </c>
      <c r="E21" s="64">
        <f>VLOOKUP(A21,'All Regions'!A19:AR134,5,FALSE)</f>
        <v>336</v>
      </c>
      <c r="F21" s="64">
        <f>VLOOKUP(A21,'All Regions'!A19:AS134,6,FALSE)</f>
        <v>220</v>
      </c>
      <c r="G21" s="64">
        <f>VLOOKUP(A21,'All Regions'!A19:AT134,7,FALSE)</f>
        <v>1182</v>
      </c>
      <c r="H21" s="65">
        <f>VLOOKUP(A21,'All Regions'!A19:AU134,8,FALSE)</f>
        <v>0.47038917089678511</v>
      </c>
      <c r="I21" s="65">
        <f>VLOOKUP(A21,'All Regions'!A19:AV134,9,FALSE)</f>
        <v>0.18612521150592218</v>
      </c>
      <c r="J21" s="64">
        <f>VLOOKUP(A21,'All Regions'!A19:AW134,10,FALSE)</f>
        <v>155</v>
      </c>
      <c r="K21" s="29">
        <f>VLOOKUP(A21,'All Regions'!A19:AX134,11,FALSE)</f>
        <v>583</v>
      </c>
      <c r="L21" s="29">
        <f>VLOOKUP(A21,'All Regions'!A19:AY134,12,FALSE)</f>
        <v>598</v>
      </c>
      <c r="M21" s="29">
        <f>VLOOKUP(A21,'All Regions'!A19:AZ134,13,FALSE)</f>
        <v>1181</v>
      </c>
      <c r="N21" s="30">
        <f>VLOOKUP(A21,'All Regions'!A19:BA134,14,FALSE)</f>
        <v>0.49364944961896695</v>
      </c>
      <c r="O21" s="30">
        <f>VLOOKUP(A21,'All Regions'!A19:BB134,15,FALSE)</f>
        <v>0.50635055038103305</v>
      </c>
      <c r="P21" s="138">
        <f>VLOOKUP(A21,'All Regions'!A19:BC134,16,FALSE)</f>
        <v>99</v>
      </c>
      <c r="Q21" s="138">
        <f>VLOOKUP(A21,'All Regions'!A19:BD134,17,FALSE)</f>
        <v>269</v>
      </c>
      <c r="R21" s="138">
        <f>VLOOKUP(A21,'All Regions'!A19:BE134,18,FALSE)</f>
        <v>447</v>
      </c>
      <c r="S21" s="138">
        <f>VLOOKUP(A21,'All Regions'!A19:BF134,19,FALSE)</f>
        <v>220</v>
      </c>
      <c r="T21" s="138">
        <f>VLOOKUP(A21,'All Regions'!A19:BG134,20,FALSE)</f>
        <v>146</v>
      </c>
      <c r="U21" s="138">
        <f>VLOOKUP(A21,'All Regions'!A19:BH134,21,FALSE)</f>
        <v>1181</v>
      </c>
      <c r="V21" s="141">
        <f>VLOOKUP(A21,'All Regions'!A19:BI134,22,FALSE)</f>
        <v>48</v>
      </c>
      <c r="W21" s="141">
        <f>VLOOKUP(A21,'All Regions'!A19:BJ134,23,FALSE)</f>
        <v>133</v>
      </c>
      <c r="X21" s="141">
        <f>VLOOKUP(A21,'All Regions'!A19:BK134,24,FALSE)</f>
        <v>224</v>
      </c>
      <c r="Y21" s="141">
        <f>VLOOKUP(A21,'All Regions'!A19:BL134,25,FALSE)</f>
        <v>111</v>
      </c>
      <c r="Z21" s="141">
        <f>VLOOKUP(A21,'All Regions'!A19:BM134,26,FALSE)</f>
        <v>67</v>
      </c>
      <c r="AA21" s="141">
        <f>VLOOKUP(A21,'All Regions'!A19:BN134,27,FALSE)</f>
        <v>51</v>
      </c>
      <c r="AB21" s="141">
        <f>VLOOKUP(A21,'All Regions'!A19:BO134,28,FALSE)</f>
        <v>135</v>
      </c>
      <c r="AC21" s="141">
        <f>VLOOKUP(A21,'All Regions'!A19:BP134,29,FALSE)</f>
        <v>222</v>
      </c>
      <c r="AD21" s="141">
        <f>VLOOKUP(A21,'All Regions'!A19:BQ134,30,FALSE)</f>
        <v>109</v>
      </c>
      <c r="AE21" s="141">
        <f>VLOOKUP(A21,'All Regions'!A19:BR134,31,FALSE)</f>
        <v>79</v>
      </c>
      <c r="AF21" s="141">
        <f>VLOOKUP(A21,'All Regions'!A19:BS134,32,FALSE)</f>
        <v>1179</v>
      </c>
      <c r="AG21" s="33">
        <f>VLOOKUP(A21,'All Regions'!A19:BT134,33,FALSE)</f>
        <v>10</v>
      </c>
      <c r="AH21" s="33">
        <f>VLOOKUP(A21,'All Regions'!A19:BU134,34,FALSE)</f>
        <v>6</v>
      </c>
      <c r="AI21" s="33">
        <f>VLOOKUP(A21,'All Regions'!A19:BV134,35,FALSE)</f>
        <v>26</v>
      </c>
      <c r="AJ21" s="33">
        <f>VLOOKUP(A21,'All Regions'!A19:BW134,36,FALSE)</f>
        <v>0</v>
      </c>
      <c r="AK21" s="33">
        <f>VLOOKUP(A21,'All Regions'!A19:BX134,37,FALSE)</f>
        <v>14</v>
      </c>
      <c r="AL21" s="33">
        <f>VLOOKUP(A21,'All Regions'!A19:BY134,38,FALSE)</f>
        <v>1124</v>
      </c>
      <c r="AM21" s="33">
        <f>VLOOKUP(A21,'All Regions'!A19:BZ134,39,FALSE)</f>
        <v>1181</v>
      </c>
      <c r="AN21" s="34">
        <f>VLOOKUP(A21,'All Regions'!A19:CA134,40,FALSE)</f>
        <v>17</v>
      </c>
      <c r="AO21" s="34">
        <f>VLOOKUP(A21,'All Regions'!A19:CB134,41,FALSE)</f>
        <v>1164</v>
      </c>
      <c r="AP21" s="34">
        <f>VLOOKUP(A21,'All Regions'!A19:CC134,42,FALSE)</f>
        <v>1181</v>
      </c>
      <c r="AQ21" s="27">
        <v>310</v>
      </c>
      <c r="AR21" s="27">
        <v>2268</v>
      </c>
      <c r="AS21" s="28">
        <v>0.13668430335097001</v>
      </c>
      <c r="AT21" s="35">
        <f>VLOOKUP(A21,'All Regions'!A19:CG134,46,FALSE)</f>
        <v>78</v>
      </c>
      <c r="AU21" s="35">
        <f>VLOOKUP(A21,'All Regions'!A19:CH134,47,FALSE)</f>
        <v>2299</v>
      </c>
      <c r="AV21" s="36">
        <f>VLOOKUP(A21,'All Regions'!A19:CI134,48,FALSE)</f>
        <v>3.3927794693344934E-2</v>
      </c>
      <c r="AW21" s="37">
        <v>189</v>
      </c>
      <c r="AX21" s="37">
        <v>2290</v>
      </c>
      <c r="AY21" s="38">
        <v>8.2532751091703063E-2</v>
      </c>
      <c r="AZ21" s="39">
        <v>53</v>
      </c>
      <c r="BA21" s="39">
        <v>2299</v>
      </c>
      <c r="BB21" s="40">
        <v>2.3053501522401043E-2</v>
      </c>
    </row>
    <row r="22" spans="1:54" s="41" customFormat="1" ht="15.75" x14ac:dyDescent="0.25">
      <c r="A22" s="42" t="s">
        <v>56</v>
      </c>
      <c r="B22" s="85" t="s">
        <v>199</v>
      </c>
      <c r="C22" s="64">
        <f>VLOOKUP(A22,'All Regions'!A20:AP135,3,FALSE)</f>
        <v>78</v>
      </c>
      <c r="D22" s="64">
        <f>VLOOKUP(A22,'All Regions'!A20:AQ135,4,FALSE)</f>
        <v>247</v>
      </c>
      <c r="E22" s="64">
        <f>VLOOKUP(A22,'All Regions'!A20:AR135,5,FALSE)</f>
        <v>222</v>
      </c>
      <c r="F22" s="64">
        <f>VLOOKUP(A22,'All Regions'!A20:AS135,6,FALSE)</f>
        <v>148</v>
      </c>
      <c r="G22" s="64">
        <f>VLOOKUP(A22,'All Regions'!A20:AT135,7,FALSE)</f>
        <v>819</v>
      </c>
      <c r="H22" s="65">
        <f>VLOOKUP(A22,'All Regions'!A20:AU135,8,FALSE)</f>
        <v>0.45177045177045178</v>
      </c>
      <c r="I22" s="65">
        <f>VLOOKUP(A22,'All Regions'!A20:AV135,9,FALSE)</f>
        <v>0.1807081807081807</v>
      </c>
      <c r="J22" s="64">
        <f>VLOOKUP(A22,'All Regions'!A20:AW135,10,FALSE)</f>
        <v>124</v>
      </c>
      <c r="K22" s="29">
        <f>VLOOKUP(A22,'All Regions'!A20:AX135,11,FALSE)</f>
        <v>380</v>
      </c>
      <c r="L22" s="29">
        <f>VLOOKUP(A22,'All Regions'!A20:AY135,12,FALSE)</f>
        <v>439</v>
      </c>
      <c r="M22" s="29">
        <f>VLOOKUP(A22,'All Regions'!A20:AZ135,13,FALSE)</f>
        <v>819</v>
      </c>
      <c r="N22" s="30">
        <f>VLOOKUP(A22,'All Regions'!A20:BA135,14,FALSE)</f>
        <v>0.463980463980464</v>
      </c>
      <c r="O22" s="30">
        <f>VLOOKUP(A22,'All Regions'!A20:BB135,15,FALSE)</f>
        <v>0.536019536019536</v>
      </c>
      <c r="P22" s="138">
        <f>VLOOKUP(A22,'All Regions'!A20:BC135,16,FALSE)</f>
        <v>84</v>
      </c>
      <c r="Q22" s="138">
        <f>VLOOKUP(A22,'All Regions'!A20:BD135,17,FALSE)</f>
        <v>186</v>
      </c>
      <c r="R22" s="138">
        <f>VLOOKUP(A22,'All Regions'!A20:BE135,18,FALSE)</f>
        <v>296</v>
      </c>
      <c r="S22" s="138">
        <f>VLOOKUP(A22,'All Regions'!A20:BF135,19,FALSE)</f>
        <v>160</v>
      </c>
      <c r="T22" s="138">
        <f>VLOOKUP(A22,'All Regions'!A20:BG135,20,FALSE)</f>
        <v>94</v>
      </c>
      <c r="U22" s="138">
        <f>VLOOKUP(A22,'All Regions'!A20:BH135,21,FALSE)</f>
        <v>820</v>
      </c>
      <c r="V22" s="141">
        <f>VLOOKUP(A22,'All Regions'!A20:BI135,22,FALSE)</f>
        <v>34</v>
      </c>
      <c r="W22" s="141">
        <f>VLOOKUP(A22,'All Regions'!A20:BJ135,23,FALSE)</f>
        <v>76</v>
      </c>
      <c r="X22" s="141">
        <f>VLOOKUP(A22,'All Regions'!A20:BK135,24,FALSE)</f>
        <v>148</v>
      </c>
      <c r="Y22" s="141">
        <f>VLOOKUP(A22,'All Regions'!A20:BL135,25,FALSE)</f>
        <v>81</v>
      </c>
      <c r="Z22" s="141">
        <f>VLOOKUP(A22,'All Regions'!A20:BM135,26,FALSE)</f>
        <v>39</v>
      </c>
      <c r="AA22" s="141">
        <f>VLOOKUP(A22,'All Regions'!A20:BN135,27,FALSE)</f>
        <v>49</v>
      </c>
      <c r="AB22" s="141">
        <f>VLOOKUP(A22,'All Regions'!A20:BO135,28,FALSE)</f>
        <v>108</v>
      </c>
      <c r="AC22" s="141">
        <f>VLOOKUP(A22,'All Regions'!A20:BP135,29,FALSE)</f>
        <v>147</v>
      </c>
      <c r="AD22" s="141">
        <f>VLOOKUP(A22,'All Regions'!A20:BQ135,30,FALSE)</f>
        <v>78</v>
      </c>
      <c r="AE22" s="141">
        <f>VLOOKUP(A22,'All Regions'!A20:BR135,31,FALSE)</f>
        <v>55</v>
      </c>
      <c r="AF22" s="141">
        <f>VLOOKUP(A22,'All Regions'!A20:BS135,32,FALSE)</f>
        <v>815</v>
      </c>
      <c r="AG22" s="33">
        <f>VLOOKUP(A22,'All Regions'!A20:BT135,33,FALSE)</f>
        <v>0</v>
      </c>
      <c r="AH22" s="33">
        <f>VLOOKUP(A22,'All Regions'!A20:BU135,34,FALSE)</f>
        <v>4</v>
      </c>
      <c r="AI22" s="33">
        <f>VLOOKUP(A22,'All Regions'!A20:BV135,35,FALSE)</f>
        <v>8</v>
      </c>
      <c r="AJ22" s="33">
        <f>VLOOKUP(A22,'All Regions'!A20:BW135,36,FALSE)</f>
        <v>0</v>
      </c>
      <c r="AK22" s="33">
        <f>VLOOKUP(A22,'All Regions'!A20:BX135,37,FALSE)</f>
        <v>9</v>
      </c>
      <c r="AL22" s="33">
        <f>VLOOKUP(A22,'All Regions'!A20:BY135,38,FALSE)</f>
        <v>795</v>
      </c>
      <c r="AM22" s="33">
        <f>VLOOKUP(A22,'All Regions'!A20:BZ135,39,FALSE)</f>
        <v>819</v>
      </c>
      <c r="AN22" s="34">
        <f>VLOOKUP(A22,'All Regions'!A20:CA135,40,FALSE)</f>
        <v>13</v>
      </c>
      <c r="AO22" s="34">
        <f>VLOOKUP(A22,'All Regions'!A20:CB135,41,FALSE)</f>
        <v>806</v>
      </c>
      <c r="AP22" s="34">
        <f>VLOOKUP(A22,'All Regions'!A20:CC135,42,FALSE)</f>
        <v>819</v>
      </c>
      <c r="AQ22" s="27">
        <v>370</v>
      </c>
      <c r="AR22" s="27">
        <v>2086</v>
      </c>
      <c r="AS22" s="28">
        <v>0.17737296260786195</v>
      </c>
      <c r="AT22" s="35">
        <f>VLOOKUP(A22,'All Regions'!A20:CG135,46,FALSE)</f>
        <v>110</v>
      </c>
      <c r="AU22" s="35">
        <f>VLOOKUP(A22,'All Regions'!A20:CH135,47,FALSE)</f>
        <v>2091</v>
      </c>
      <c r="AV22" s="36">
        <f>VLOOKUP(A22,'All Regions'!A20:CI135,48,FALSE)</f>
        <v>5.2606408417025345E-2</v>
      </c>
      <c r="AW22" s="37">
        <v>255</v>
      </c>
      <c r="AX22" s="37">
        <v>2074</v>
      </c>
      <c r="AY22" s="38">
        <v>0.12295081967213115</v>
      </c>
      <c r="AZ22" s="39">
        <v>59</v>
      </c>
      <c r="BA22" s="39">
        <v>2091</v>
      </c>
      <c r="BB22" s="40">
        <v>2.8216164514586323E-2</v>
      </c>
    </row>
    <row r="23" spans="1:54" s="41" customFormat="1" ht="15.75" x14ac:dyDescent="0.25">
      <c r="A23" s="42" t="s">
        <v>60</v>
      </c>
      <c r="B23" s="85" t="s">
        <v>199</v>
      </c>
      <c r="C23" s="64">
        <f>VLOOKUP(A23,'All Regions'!A21:AP136,3,FALSE)</f>
        <v>201</v>
      </c>
      <c r="D23" s="64">
        <f>VLOOKUP(A23,'All Regions'!A21:AQ136,4,FALSE)</f>
        <v>670</v>
      </c>
      <c r="E23" s="64">
        <f>VLOOKUP(A23,'All Regions'!A21:AR136,5,FALSE)</f>
        <v>638</v>
      </c>
      <c r="F23" s="64">
        <f>VLOOKUP(A23,'All Regions'!A21:AS136,6,FALSE)</f>
        <v>468</v>
      </c>
      <c r="G23" s="64">
        <f>VLOOKUP(A23,'All Regions'!A21:AT136,7,FALSE)</f>
        <v>2335</v>
      </c>
      <c r="H23" s="65">
        <f>VLOOKUP(A23,'All Regions'!A21:AU136,8,FALSE)</f>
        <v>0.47366167023554606</v>
      </c>
      <c r="I23" s="65">
        <f>VLOOKUP(A23,'All Regions'!A21:AV136,9,FALSE)</f>
        <v>0.20042826552462525</v>
      </c>
      <c r="J23" s="64">
        <f>VLOOKUP(A23,'All Regions'!A21:AW136,10,FALSE)</f>
        <v>358</v>
      </c>
      <c r="K23" s="29">
        <f>VLOOKUP(A23,'All Regions'!A21:AX136,11,FALSE)</f>
        <v>1223</v>
      </c>
      <c r="L23" s="29">
        <f>VLOOKUP(A23,'All Regions'!A21:AY136,12,FALSE)</f>
        <v>1113</v>
      </c>
      <c r="M23" s="29">
        <f>VLOOKUP(A23,'All Regions'!A21:AZ136,13,FALSE)</f>
        <v>2336</v>
      </c>
      <c r="N23" s="30">
        <f>VLOOKUP(A23,'All Regions'!A21:BA136,14,FALSE)</f>
        <v>0.5235445205479452</v>
      </c>
      <c r="O23" s="30">
        <f>VLOOKUP(A23,'All Regions'!A21:BB136,15,FALSE)</f>
        <v>0.4764554794520548</v>
      </c>
      <c r="P23" s="138">
        <f>VLOOKUP(A23,'All Regions'!A21:BC136,16,FALSE)</f>
        <v>227</v>
      </c>
      <c r="Q23" s="138">
        <f>VLOOKUP(A23,'All Regions'!A21:BD136,17,FALSE)</f>
        <v>519</v>
      </c>
      <c r="R23" s="138">
        <f>VLOOKUP(A23,'All Regions'!A21:BE136,18,FALSE)</f>
        <v>900</v>
      </c>
      <c r="S23" s="138">
        <f>VLOOKUP(A23,'All Regions'!A21:BF136,19,FALSE)</f>
        <v>440</v>
      </c>
      <c r="T23" s="138">
        <f>VLOOKUP(A23,'All Regions'!A21:BG136,20,FALSE)</f>
        <v>249</v>
      </c>
      <c r="U23" s="138">
        <f>VLOOKUP(A23,'All Regions'!A21:BH136,21,FALSE)</f>
        <v>2335</v>
      </c>
      <c r="V23" s="141">
        <f>VLOOKUP(A23,'All Regions'!A21:BI136,22,FALSE)</f>
        <v>107</v>
      </c>
      <c r="W23" s="141">
        <f>VLOOKUP(A23,'All Regions'!A21:BJ136,23,FALSE)</f>
        <v>234</v>
      </c>
      <c r="X23" s="141">
        <f>VLOOKUP(A23,'All Regions'!A21:BK136,24,FALSE)</f>
        <v>502</v>
      </c>
      <c r="Y23" s="141">
        <f>VLOOKUP(A23,'All Regions'!A21:BL136,25,FALSE)</f>
        <v>242</v>
      </c>
      <c r="Z23" s="141">
        <f>VLOOKUP(A23,'All Regions'!A21:BM136,26,FALSE)</f>
        <v>139</v>
      </c>
      <c r="AA23" s="141">
        <f>VLOOKUP(A23,'All Regions'!A21:BN136,27,FALSE)</f>
        <v>120</v>
      </c>
      <c r="AB23" s="141">
        <f>VLOOKUP(A23,'All Regions'!A21:BO136,28,FALSE)</f>
        <v>285</v>
      </c>
      <c r="AC23" s="141">
        <f>VLOOKUP(A23,'All Regions'!A21:BP136,29,FALSE)</f>
        <v>398</v>
      </c>
      <c r="AD23" s="141">
        <f>VLOOKUP(A23,'All Regions'!A21:BQ136,30,FALSE)</f>
        <v>198</v>
      </c>
      <c r="AE23" s="141">
        <f>VLOOKUP(A23,'All Regions'!A21:BR136,31,FALSE)</f>
        <v>110</v>
      </c>
      <c r="AF23" s="141">
        <f>VLOOKUP(A23,'All Regions'!A21:BS136,32,FALSE)</f>
        <v>2335</v>
      </c>
      <c r="AG23" s="33">
        <f>VLOOKUP(A23,'All Regions'!A21:BT136,33,FALSE)</f>
        <v>13</v>
      </c>
      <c r="AH23" s="33">
        <f>VLOOKUP(A23,'All Regions'!A21:BU136,34,FALSE)</f>
        <v>16</v>
      </c>
      <c r="AI23" s="33">
        <f>VLOOKUP(A23,'All Regions'!A21:BV136,35,FALSE)</f>
        <v>70</v>
      </c>
      <c r="AJ23" s="33">
        <f>VLOOKUP(A23,'All Regions'!A21:BW136,36,FALSE)</f>
        <v>0</v>
      </c>
      <c r="AK23" s="33">
        <f>VLOOKUP(A23,'All Regions'!A21:BX136,37,FALSE)</f>
        <v>32</v>
      </c>
      <c r="AL23" s="33">
        <f>VLOOKUP(A23,'All Regions'!A21:BY136,38,FALSE)</f>
        <v>2204</v>
      </c>
      <c r="AM23" s="33">
        <f>VLOOKUP(A23,'All Regions'!A21:BZ136,39,FALSE)</f>
        <v>2335</v>
      </c>
      <c r="AN23" s="34">
        <f>VLOOKUP(A23,'All Regions'!A21:CA136,40,FALSE)</f>
        <v>44</v>
      </c>
      <c r="AO23" s="34">
        <f>VLOOKUP(A23,'All Regions'!A21:CB136,41,FALSE)</f>
        <v>2291</v>
      </c>
      <c r="AP23" s="34">
        <f>VLOOKUP(A23,'All Regions'!A21:CC136,42,FALSE)</f>
        <v>2335</v>
      </c>
      <c r="AQ23" s="27">
        <v>675</v>
      </c>
      <c r="AR23" s="27">
        <v>5923</v>
      </c>
      <c r="AS23" s="28">
        <v>0.11396251899375316</v>
      </c>
      <c r="AT23" s="35">
        <f>VLOOKUP(A23,'All Regions'!A21:CG136,46,FALSE)</f>
        <v>345</v>
      </c>
      <c r="AU23" s="35">
        <f>VLOOKUP(A23,'All Regions'!A21:CH136,47,FALSE)</f>
        <v>5968</v>
      </c>
      <c r="AV23" s="36">
        <f>VLOOKUP(A23,'All Regions'!A21:CI136,48,FALSE)</f>
        <v>5.7808310991957101E-2</v>
      </c>
      <c r="AW23" s="37">
        <v>942</v>
      </c>
      <c r="AX23" s="37">
        <v>5346</v>
      </c>
      <c r="AY23" s="38">
        <v>0.17620650953984288</v>
      </c>
      <c r="AZ23" s="39">
        <v>96</v>
      </c>
      <c r="BA23" s="39">
        <v>5968</v>
      </c>
      <c r="BB23" s="40">
        <v>1.6085790884718499E-2</v>
      </c>
    </row>
    <row r="24" spans="1:54" s="41" customFormat="1" ht="15.75" x14ac:dyDescent="0.25">
      <c r="A24" s="42" t="s">
        <v>61</v>
      </c>
      <c r="B24" s="85" t="s">
        <v>199</v>
      </c>
      <c r="C24" s="64">
        <f>VLOOKUP(A24,'All Regions'!A22:AP137,3,FALSE)</f>
        <v>1338</v>
      </c>
      <c r="D24" s="64">
        <f>VLOOKUP(A24,'All Regions'!A22:AQ137,4,FALSE)</f>
        <v>3522</v>
      </c>
      <c r="E24" s="64">
        <f>VLOOKUP(A24,'All Regions'!A22:AR137,5,FALSE)</f>
        <v>3360</v>
      </c>
      <c r="F24" s="64">
        <f>VLOOKUP(A24,'All Regions'!A22:AS137,6,FALSE)</f>
        <v>2321</v>
      </c>
      <c r="G24" s="64">
        <f>VLOOKUP(A24,'All Regions'!A22:AT137,7,FALSE)</f>
        <v>12575</v>
      </c>
      <c r="H24" s="65">
        <f>VLOOKUP(A24,'All Regions'!A22:AU137,8,FALSE)</f>
        <v>0.45176938369781311</v>
      </c>
      <c r="I24" s="65">
        <f>VLOOKUP(A24,'All Regions'!A22:AV137,9,FALSE)</f>
        <v>0.18457256461232605</v>
      </c>
      <c r="J24" s="64">
        <f>VLOOKUP(A24,'All Regions'!A22:AW137,10,FALSE)</f>
        <v>2034</v>
      </c>
      <c r="K24" s="29">
        <f>VLOOKUP(A24,'All Regions'!A22:AX137,11,FALSE)</f>
        <v>5836</v>
      </c>
      <c r="L24" s="29">
        <f>VLOOKUP(A24,'All Regions'!A22:AY137,12,FALSE)</f>
        <v>6740</v>
      </c>
      <c r="M24" s="29">
        <f>VLOOKUP(A24,'All Regions'!A22:AZ137,13,FALSE)</f>
        <v>12576</v>
      </c>
      <c r="N24" s="30">
        <f>VLOOKUP(A24,'All Regions'!A22:BA137,14,FALSE)</f>
        <v>0.46405852417302801</v>
      </c>
      <c r="O24" s="30">
        <f>VLOOKUP(A24,'All Regions'!A22:BB137,15,FALSE)</f>
        <v>0.53594147582697205</v>
      </c>
      <c r="P24" s="138">
        <f>VLOOKUP(A24,'All Regions'!A22:BC137,16,FALSE)</f>
        <v>1312</v>
      </c>
      <c r="Q24" s="138">
        <f>VLOOKUP(A24,'All Regions'!A22:BD137,17,FALSE)</f>
        <v>3223</v>
      </c>
      <c r="R24" s="138">
        <f>VLOOKUP(A24,'All Regions'!A22:BE137,18,FALSE)</f>
        <v>5066</v>
      </c>
      <c r="S24" s="138">
        <f>VLOOKUP(A24,'All Regions'!A22:BF137,19,FALSE)</f>
        <v>2114</v>
      </c>
      <c r="T24" s="138">
        <f>VLOOKUP(A24,'All Regions'!A22:BG137,20,FALSE)</f>
        <v>860</v>
      </c>
      <c r="U24" s="138">
        <f>VLOOKUP(A24,'All Regions'!A22:BH137,21,FALSE)</f>
        <v>12575</v>
      </c>
      <c r="V24" s="141">
        <f>VLOOKUP(A24,'All Regions'!A22:BI137,22,FALSE)</f>
        <v>587</v>
      </c>
      <c r="W24" s="141">
        <f>VLOOKUP(A24,'All Regions'!A22:BJ137,23,FALSE)</f>
        <v>1444</v>
      </c>
      <c r="X24" s="141">
        <f>VLOOKUP(A24,'All Regions'!A22:BK137,24,FALSE)</f>
        <v>2465</v>
      </c>
      <c r="Y24" s="141">
        <f>VLOOKUP(A24,'All Regions'!A22:BL137,25,FALSE)</f>
        <v>958</v>
      </c>
      <c r="Z24" s="141">
        <f>VLOOKUP(A24,'All Regions'!A22:BM137,26,FALSE)</f>
        <v>383</v>
      </c>
      <c r="AA24" s="141">
        <f>VLOOKUP(A24,'All Regions'!A22:BN137,27,FALSE)</f>
        <v>725</v>
      </c>
      <c r="AB24" s="141">
        <f>VLOOKUP(A24,'All Regions'!A22:BO137,28,FALSE)</f>
        <v>1780</v>
      </c>
      <c r="AC24" s="141">
        <f>VLOOKUP(A24,'All Regions'!A22:BP137,29,FALSE)</f>
        <v>2602</v>
      </c>
      <c r="AD24" s="141">
        <f>VLOOKUP(A24,'All Regions'!A22:BQ137,30,FALSE)</f>
        <v>1157</v>
      </c>
      <c r="AE24" s="141">
        <f>VLOOKUP(A24,'All Regions'!A22:BR137,31,FALSE)</f>
        <v>476</v>
      </c>
      <c r="AF24" s="141">
        <f>VLOOKUP(A24,'All Regions'!A22:BS137,32,FALSE)</f>
        <v>12577</v>
      </c>
      <c r="AG24" s="33">
        <f>VLOOKUP(A24,'All Regions'!A22:BT137,33,FALSE)</f>
        <v>61</v>
      </c>
      <c r="AH24" s="33">
        <f>VLOOKUP(A24,'All Regions'!A22:BU137,34,FALSE)</f>
        <v>128</v>
      </c>
      <c r="AI24" s="33">
        <f>VLOOKUP(A24,'All Regions'!A22:BV137,35,FALSE)</f>
        <v>615</v>
      </c>
      <c r="AJ24" s="33">
        <f>VLOOKUP(A24,'All Regions'!A22:BW137,36,FALSE)</f>
        <v>10</v>
      </c>
      <c r="AK24" s="33">
        <f>VLOOKUP(A24,'All Regions'!A22:BX137,37,FALSE)</f>
        <v>186</v>
      </c>
      <c r="AL24" s="33">
        <f>VLOOKUP(A24,'All Regions'!A22:BY137,38,FALSE)</f>
        <v>11574</v>
      </c>
      <c r="AM24" s="33">
        <f>VLOOKUP(A24,'All Regions'!A22:BZ137,39,FALSE)</f>
        <v>12574</v>
      </c>
      <c r="AN24" s="34">
        <f>VLOOKUP(A24,'All Regions'!A22:CA137,40,FALSE)</f>
        <v>462</v>
      </c>
      <c r="AO24" s="34">
        <f>VLOOKUP(A24,'All Regions'!A22:CB137,41,FALSE)</f>
        <v>12114</v>
      </c>
      <c r="AP24" s="34">
        <f>VLOOKUP(A24,'All Regions'!A22:CC137,42,FALSE)</f>
        <v>12576</v>
      </c>
      <c r="AQ24" s="27">
        <v>4590</v>
      </c>
      <c r="AR24" s="27">
        <v>36309</v>
      </c>
      <c r="AS24" s="28">
        <v>0.12641493844501364</v>
      </c>
      <c r="AT24" s="35">
        <f>VLOOKUP(A24,'All Regions'!A22:CG137,46,FALSE)</f>
        <v>1721</v>
      </c>
      <c r="AU24" s="35">
        <f>VLOOKUP(A24,'All Regions'!A22:CH137,47,FALSE)</f>
        <v>36570</v>
      </c>
      <c r="AV24" s="36">
        <f>VLOOKUP(A24,'All Regions'!A22:CI137,48,FALSE)</f>
        <v>4.7060432048126877E-2</v>
      </c>
      <c r="AW24" s="37">
        <v>3611</v>
      </c>
      <c r="AX24" s="37">
        <v>36364</v>
      </c>
      <c r="AY24" s="38">
        <v>9.9301506984930149E-2</v>
      </c>
      <c r="AZ24" s="39">
        <v>740</v>
      </c>
      <c r="BA24" s="39">
        <v>36570</v>
      </c>
      <c r="BB24" s="40">
        <v>2.0235165436149848E-2</v>
      </c>
    </row>
    <row r="25" spans="1:54" s="2" customFormat="1" ht="15.75" x14ac:dyDescent="0.25">
      <c r="A25" s="42" t="s">
        <v>62</v>
      </c>
      <c r="B25" s="85" t="s">
        <v>199</v>
      </c>
      <c r="C25" s="64">
        <f>VLOOKUP(A25,'All Regions'!A23:AP138,3,FALSE)</f>
        <v>391</v>
      </c>
      <c r="D25" s="64">
        <f>VLOOKUP(A25,'All Regions'!A23:AQ138,4,FALSE)</f>
        <v>1211</v>
      </c>
      <c r="E25" s="64">
        <f>VLOOKUP(A25,'All Regions'!A23:AR138,5,FALSE)</f>
        <v>1098</v>
      </c>
      <c r="F25" s="64">
        <f>VLOOKUP(A25,'All Regions'!A23:AS138,6,FALSE)</f>
        <v>744</v>
      </c>
      <c r="G25" s="64">
        <f>VLOOKUP(A25,'All Regions'!A23:AT138,7,FALSE)</f>
        <v>4102</v>
      </c>
      <c r="H25" s="65">
        <f>VLOOKUP(A25,'All Regions'!A23:AU138,8,FALSE)</f>
        <v>0.44904924427108728</v>
      </c>
      <c r="I25" s="65">
        <f>VLOOKUP(A25,'All Regions'!A23:AV138,9,FALSE)</f>
        <v>0.18137493905411994</v>
      </c>
      <c r="J25" s="64">
        <f>VLOOKUP(A25,'All Regions'!A23:AW138,10,FALSE)</f>
        <v>658</v>
      </c>
      <c r="K25" s="29">
        <f>VLOOKUP(A25,'All Regions'!A23:AX138,11,FALSE)</f>
        <v>2234</v>
      </c>
      <c r="L25" s="29">
        <f>VLOOKUP(A25,'All Regions'!A23:AY138,12,FALSE)</f>
        <v>1868</v>
      </c>
      <c r="M25" s="29">
        <f>VLOOKUP(A25,'All Regions'!A23:AZ138,13,FALSE)</f>
        <v>4102</v>
      </c>
      <c r="N25" s="30">
        <f>VLOOKUP(A25,'All Regions'!A23:BA138,14,FALSE)</f>
        <v>0.54461238420282787</v>
      </c>
      <c r="O25" s="30">
        <f>VLOOKUP(A25,'All Regions'!A23:BB138,15,FALSE)</f>
        <v>0.45538761579717213</v>
      </c>
      <c r="P25" s="138">
        <f>VLOOKUP(A25,'All Regions'!A23:BC138,16,FALSE)</f>
        <v>468</v>
      </c>
      <c r="Q25" s="138">
        <f>VLOOKUP(A25,'All Regions'!A23:BD138,17,FALSE)</f>
        <v>886</v>
      </c>
      <c r="R25" s="138">
        <f>VLOOKUP(A25,'All Regions'!A23:BE138,18,FALSE)</f>
        <v>1580</v>
      </c>
      <c r="S25" s="138">
        <f>VLOOKUP(A25,'All Regions'!A23:BF138,19,FALSE)</f>
        <v>812</v>
      </c>
      <c r="T25" s="138">
        <f>VLOOKUP(A25,'All Regions'!A23:BG138,20,FALSE)</f>
        <v>354</v>
      </c>
      <c r="U25" s="138">
        <f>VLOOKUP(A25,'All Regions'!A23:BH138,21,FALSE)</f>
        <v>4100</v>
      </c>
      <c r="V25" s="141">
        <f>VLOOKUP(A25,'All Regions'!A23:BI138,22,FALSE)</f>
        <v>270</v>
      </c>
      <c r="W25" s="141">
        <f>VLOOKUP(A25,'All Regions'!A23:BJ138,23,FALSE)</f>
        <v>474</v>
      </c>
      <c r="X25" s="141">
        <f>VLOOKUP(A25,'All Regions'!A23:BK138,24,FALSE)</f>
        <v>875</v>
      </c>
      <c r="Y25" s="141">
        <f>VLOOKUP(A25,'All Regions'!A23:BL138,25,FALSE)</f>
        <v>436</v>
      </c>
      <c r="Z25" s="141">
        <f>VLOOKUP(A25,'All Regions'!A23:BM138,26,FALSE)</f>
        <v>179</v>
      </c>
      <c r="AA25" s="141">
        <f>VLOOKUP(A25,'All Regions'!A23:BN138,27,FALSE)</f>
        <v>198</v>
      </c>
      <c r="AB25" s="141">
        <f>VLOOKUP(A25,'All Regions'!A23:BO138,28,FALSE)</f>
        <v>413</v>
      </c>
      <c r="AC25" s="141">
        <f>VLOOKUP(A25,'All Regions'!A23:BP138,29,FALSE)</f>
        <v>705</v>
      </c>
      <c r="AD25" s="141">
        <f>VLOOKUP(A25,'All Regions'!A23:BQ138,30,FALSE)</f>
        <v>376</v>
      </c>
      <c r="AE25" s="141">
        <f>VLOOKUP(A25,'All Regions'!A23:BR138,31,FALSE)</f>
        <v>176</v>
      </c>
      <c r="AF25" s="141">
        <f>VLOOKUP(A25,'All Regions'!A23:BS138,32,FALSE)</f>
        <v>4102</v>
      </c>
      <c r="AG25" s="33">
        <f>VLOOKUP(A25,'All Regions'!A23:BT138,33,FALSE)</f>
        <v>16</v>
      </c>
      <c r="AH25" s="33">
        <f>VLOOKUP(A25,'All Regions'!A23:BU138,34,FALSE)</f>
        <v>24</v>
      </c>
      <c r="AI25" s="33">
        <f>VLOOKUP(A25,'All Regions'!A23:BV138,35,FALSE)</f>
        <v>118</v>
      </c>
      <c r="AJ25" s="33">
        <f>VLOOKUP(A25,'All Regions'!A23:BW138,36,FALSE)</f>
        <v>0</v>
      </c>
      <c r="AK25" s="33">
        <f>VLOOKUP(A25,'All Regions'!A23:BX138,37,FALSE)</f>
        <v>53</v>
      </c>
      <c r="AL25" s="33">
        <f>VLOOKUP(A25,'All Regions'!A23:BY138,38,FALSE)</f>
        <v>3888</v>
      </c>
      <c r="AM25" s="33">
        <f>VLOOKUP(A25,'All Regions'!A23:BZ138,39,FALSE)</f>
        <v>4102</v>
      </c>
      <c r="AN25" s="34">
        <f>VLOOKUP(A25,'All Regions'!A23:CA138,40,FALSE)</f>
        <v>105</v>
      </c>
      <c r="AO25" s="34">
        <f>VLOOKUP(A25,'All Regions'!A23:CB138,41,FALSE)</f>
        <v>3997</v>
      </c>
      <c r="AP25" s="34">
        <f>VLOOKUP(A25,'All Regions'!A23:CC138,42,FALSE)</f>
        <v>4102</v>
      </c>
      <c r="AQ25" s="27">
        <v>770</v>
      </c>
      <c r="AR25" s="27">
        <v>6511</v>
      </c>
      <c r="AS25" s="28">
        <v>0.11826140377822147</v>
      </c>
      <c r="AT25" s="35">
        <f>VLOOKUP(A25,'All Regions'!A23:CG138,46,FALSE)</f>
        <v>211</v>
      </c>
      <c r="AU25" s="35">
        <f>VLOOKUP(A25,'All Regions'!A23:CH138,47,FALSE)</f>
        <v>6542</v>
      </c>
      <c r="AV25" s="36">
        <f>VLOOKUP(A25,'All Regions'!A23:CI138,48,FALSE)</f>
        <v>3.2253133598287985E-2</v>
      </c>
      <c r="AW25" s="37">
        <v>877</v>
      </c>
      <c r="AX25" s="37">
        <v>6518</v>
      </c>
      <c r="AY25" s="38">
        <v>0.1345504756060141</v>
      </c>
      <c r="AZ25" s="39">
        <v>243</v>
      </c>
      <c r="BA25" s="39">
        <v>6542</v>
      </c>
      <c r="BB25" s="40">
        <v>3.714460409660654E-2</v>
      </c>
    </row>
    <row r="26" spans="1:54" s="1" customFormat="1" ht="15.75" x14ac:dyDescent="0.25">
      <c r="A26" s="42" t="s">
        <v>63</v>
      </c>
      <c r="B26" s="85" t="s">
        <v>199</v>
      </c>
      <c r="C26" s="64">
        <f>VLOOKUP(A26,'All Regions'!A24:AP138,3,FALSE)</f>
        <v>552</v>
      </c>
      <c r="D26" s="64">
        <f>VLOOKUP(A26,'All Regions'!A24:AQ138,4,FALSE)</f>
        <v>1793</v>
      </c>
      <c r="E26" s="64">
        <f>VLOOKUP(A26,'All Regions'!A24:AR138,5,FALSE)</f>
        <v>1700</v>
      </c>
      <c r="F26" s="64">
        <f>VLOOKUP(A26,'All Regions'!A24:AS138,6,FALSE)</f>
        <v>1081</v>
      </c>
      <c r="G26" s="64">
        <f>VLOOKUP(A26,'All Regions'!A24:AT138,7,FALSE)</f>
        <v>6095</v>
      </c>
      <c r="H26" s="65">
        <f>VLOOKUP(A26,'All Regions'!A24:AU138,8,FALSE)</f>
        <v>0.45627563576702213</v>
      </c>
      <c r="I26" s="65">
        <f>VLOOKUP(A26,'All Regions'!A24:AV138,9,FALSE)</f>
        <v>0.17735849056603772</v>
      </c>
      <c r="J26" s="64">
        <f>VLOOKUP(A26,'All Regions'!A24:AW138,10,FALSE)</f>
        <v>969</v>
      </c>
      <c r="K26" s="29">
        <f>VLOOKUP(A26,'All Regions'!A24:AX138,11,FALSE)</f>
        <v>3092</v>
      </c>
      <c r="L26" s="29">
        <f>VLOOKUP(A26,'All Regions'!A24:AY138,12,FALSE)</f>
        <v>3003</v>
      </c>
      <c r="M26" s="29">
        <f>VLOOKUP(A26,'All Regions'!A24:AZ138,13,FALSE)</f>
        <v>6095</v>
      </c>
      <c r="N26" s="30">
        <f>VLOOKUP(A26,'All Regions'!A24:BA138,14,FALSE)</f>
        <v>0.50730106644790807</v>
      </c>
      <c r="O26" s="30">
        <f>VLOOKUP(A26,'All Regions'!A24:BB138,15,FALSE)</f>
        <v>0.49269893355209188</v>
      </c>
      <c r="P26" s="138">
        <f>VLOOKUP(A26,'All Regions'!A24:BC138,16,FALSE)</f>
        <v>654</v>
      </c>
      <c r="Q26" s="138">
        <f>VLOOKUP(A26,'All Regions'!A24:BD138,17,FALSE)</f>
        <v>1486</v>
      </c>
      <c r="R26" s="138">
        <f>VLOOKUP(A26,'All Regions'!A24:BE138,18,FALSE)</f>
        <v>2397</v>
      </c>
      <c r="S26" s="138">
        <f>VLOOKUP(A26,'All Regions'!A24:BF138,19,FALSE)</f>
        <v>1042</v>
      </c>
      <c r="T26" s="138">
        <f>VLOOKUP(A26,'All Regions'!A24:BG138,20,FALSE)</f>
        <v>515</v>
      </c>
      <c r="U26" s="138">
        <f>VLOOKUP(A26,'All Regions'!A24:BH138,21,FALSE)</f>
        <v>6094</v>
      </c>
      <c r="V26" s="141">
        <f>VLOOKUP(A26,'All Regions'!A24:BI138,22,FALSE)</f>
        <v>348</v>
      </c>
      <c r="W26" s="141">
        <f>VLOOKUP(A26,'All Regions'!A24:BJ138,23,FALSE)</f>
        <v>701</v>
      </c>
      <c r="X26" s="141">
        <f>VLOOKUP(A26,'All Regions'!A24:BK138,24,FALSE)</f>
        <v>1253</v>
      </c>
      <c r="Y26" s="141">
        <f>VLOOKUP(A26,'All Regions'!A24:BL138,25,FALSE)</f>
        <v>540</v>
      </c>
      <c r="Z26" s="141">
        <f>VLOOKUP(A26,'All Regions'!A24:BM138,26,FALSE)</f>
        <v>251</v>
      </c>
      <c r="AA26" s="141">
        <f>VLOOKUP(A26,'All Regions'!A24:BN138,27,FALSE)</f>
        <v>307</v>
      </c>
      <c r="AB26" s="141">
        <f>VLOOKUP(A26,'All Regions'!A24:BO138,28,FALSE)</f>
        <v>787</v>
      </c>
      <c r="AC26" s="141">
        <f>VLOOKUP(A26,'All Regions'!A24:BP138,29,FALSE)</f>
        <v>1144</v>
      </c>
      <c r="AD26" s="141">
        <f>VLOOKUP(A26,'All Regions'!A24:BQ138,30,FALSE)</f>
        <v>502</v>
      </c>
      <c r="AE26" s="141">
        <f>VLOOKUP(A26,'All Regions'!A24:BR138,31,FALSE)</f>
        <v>264</v>
      </c>
      <c r="AF26" s="141">
        <f>VLOOKUP(A26,'All Regions'!A24:BS138,32,FALSE)</f>
        <v>6097</v>
      </c>
      <c r="AG26" s="33">
        <f>VLOOKUP(A26,'All Regions'!A24:BT138,33,FALSE)</f>
        <v>27</v>
      </c>
      <c r="AH26" s="33">
        <f>VLOOKUP(A26,'All Regions'!A24:BU138,34,FALSE)</f>
        <v>52</v>
      </c>
      <c r="AI26" s="33">
        <f>VLOOKUP(A26,'All Regions'!A24:BV138,35,FALSE)</f>
        <v>220</v>
      </c>
      <c r="AJ26" s="33">
        <f>VLOOKUP(A26,'All Regions'!A24:BW138,36,FALSE)</f>
        <v>5</v>
      </c>
      <c r="AK26" s="33">
        <f>VLOOKUP(A26,'All Regions'!A24:BX138,37,FALSE)</f>
        <v>96</v>
      </c>
      <c r="AL26" s="33">
        <f>VLOOKUP(A26,'All Regions'!A24:BY138,38,FALSE)</f>
        <v>5695</v>
      </c>
      <c r="AM26" s="33">
        <f>VLOOKUP(A26,'All Regions'!A24:BZ138,39,FALSE)</f>
        <v>6095</v>
      </c>
      <c r="AN26" s="34">
        <f>VLOOKUP(A26,'All Regions'!A24:CA138,40,FALSE)</f>
        <v>140</v>
      </c>
      <c r="AO26" s="34">
        <f>VLOOKUP(A26,'All Regions'!A24:CB138,41,FALSE)</f>
        <v>5955</v>
      </c>
      <c r="AP26" s="34">
        <f>VLOOKUP(A26,'All Regions'!A24:CC138,42,FALSE)</f>
        <v>6095</v>
      </c>
      <c r="AQ26" s="27">
        <v>849</v>
      </c>
      <c r="AR26" s="27">
        <v>7388</v>
      </c>
      <c r="AS26" s="28">
        <v>0.11491608012994044</v>
      </c>
      <c r="AT26" s="35">
        <f>VLOOKUP(A26,'All Regions'!A24:CG138,46,FALSE)</f>
        <v>259</v>
      </c>
      <c r="AU26" s="35">
        <f>VLOOKUP(A26,'All Regions'!A24:CH138,47,FALSE)</f>
        <v>8377</v>
      </c>
      <c r="AV26" s="36">
        <f>VLOOKUP(A26,'All Regions'!A24:CI138,48,FALSE)</f>
        <v>3.0917989733794914E-2</v>
      </c>
      <c r="AW26" s="37">
        <v>825</v>
      </c>
      <c r="AX26" s="37">
        <v>7421</v>
      </c>
      <c r="AY26" s="38">
        <v>0.11117100121277455</v>
      </c>
      <c r="AZ26" s="39">
        <v>188</v>
      </c>
      <c r="BA26" s="39">
        <v>8377</v>
      </c>
      <c r="BB26" s="40">
        <v>2.2442401814492061E-2</v>
      </c>
    </row>
    <row r="27" spans="1:54" s="1" customFormat="1" ht="15.75" x14ac:dyDescent="0.25">
      <c r="A27" s="42" t="s">
        <v>65</v>
      </c>
      <c r="B27" s="85" t="s">
        <v>199</v>
      </c>
      <c r="C27" s="64">
        <f>VLOOKUP(A27,'All Regions'!A25:AP139,3,FALSE)</f>
        <v>452</v>
      </c>
      <c r="D27" s="64">
        <f>VLOOKUP(A27,'All Regions'!A25:AQ139,4,FALSE)</f>
        <v>1374</v>
      </c>
      <c r="E27" s="64">
        <f>VLOOKUP(A27,'All Regions'!A25:AR139,5,FALSE)</f>
        <v>1293</v>
      </c>
      <c r="F27" s="64">
        <f>VLOOKUP(A27,'All Regions'!A25:AS139,6,FALSE)</f>
        <v>890</v>
      </c>
      <c r="G27" s="64">
        <f>VLOOKUP(A27,'All Regions'!A25:AT139,7,FALSE)</f>
        <v>4741</v>
      </c>
      <c r="H27" s="65">
        <f>VLOOKUP(A27,'All Regions'!A25:AU139,8,FALSE)</f>
        <v>0.46045138156507065</v>
      </c>
      <c r="I27" s="65">
        <f>VLOOKUP(A27,'All Regions'!A25:AV139,9,FALSE)</f>
        <v>0.18772410883779794</v>
      </c>
      <c r="J27" s="64">
        <f>VLOOKUP(A27,'All Regions'!A25:AW139,10,FALSE)</f>
        <v>732</v>
      </c>
      <c r="K27" s="29">
        <f>VLOOKUP(A27,'All Regions'!A25:AX139,11,FALSE)</f>
        <v>2403</v>
      </c>
      <c r="L27" s="29">
        <f>VLOOKUP(A27,'All Regions'!A25:AY139,12,FALSE)</f>
        <v>2337</v>
      </c>
      <c r="M27" s="29">
        <f>VLOOKUP(A27,'All Regions'!A25:AZ139,13,FALSE)</f>
        <v>4740</v>
      </c>
      <c r="N27" s="30">
        <f>VLOOKUP(A27,'All Regions'!A25:BA139,14,FALSE)</f>
        <v>0.50696202531645573</v>
      </c>
      <c r="O27" s="30">
        <f>VLOOKUP(A27,'All Regions'!A25:BB139,15,FALSE)</f>
        <v>0.49303797468354432</v>
      </c>
      <c r="P27" s="138">
        <f>VLOOKUP(A27,'All Regions'!A25:BC139,16,FALSE)</f>
        <v>486</v>
      </c>
      <c r="Q27" s="138">
        <f>VLOOKUP(A27,'All Regions'!A25:BD139,17,FALSE)</f>
        <v>1133</v>
      </c>
      <c r="R27" s="138">
        <f>VLOOKUP(A27,'All Regions'!A25:BE139,18,FALSE)</f>
        <v>1898</v>
      </c>
      <c r="S27" s="138">
        <f>VLOOKUP(A27,'All Regions'!A25:BF139,19,FALSE)</f>
        <v>840</v>
      </c>
      <c r="T27" s="138">
        <f>VLOOKUP(A27,'All Regions'!A25:BG139,20,FALSE)</f>
        <v>383</v>
      </c>
      <c r="U27" s="138">
        <f>VLOOKUP(A27,'All Regions'!A25:BH139,21,FALSE)</f>
        <v>4740</v>
      </c>
      <c r="V27" s="141">
        <f>VLOOKUP(A27,'All Regions'!A25:BI139,22,FALSE)</f>
        <v>240</v>
      </c>
      <c r="W27" s="141">
        <f>VLOOKUP(A27,'All Regions'!A25:BJ139,23,FALSE)</f>
        <v>550</v>
      </c>
      <c r="X27" s="141">
        <f>VLOOKUP(A27,'All Regions'!A25:BK139,24,FALSE)</f>
        <v>971</v>
      </c>
      <c r="Y27" s="141">
        <f>VLOOKUP(A27,'All Regions'!A25:BL139,25,FALSE)</f>
        <v>439</v>
      </c>
      <c r="Z27" s="141">
        <f>VLOOKUP(A27,'All Regions'!A25:BM139,26,FALSE)</f>
        <v>204</v>
      </c>
      <c r="AA27" s="141">
        <f>VLOOKUP(A27,'All Regions'!A25:BN139,27,FALSE)</f>
        <v>247</v>
      </c>
      <c r="AB27" s="141">
        <f>VLOOKUP(A27,'All Regions'!A25:BO139,28,FALSE)</f>
        <v>583</v>
      </c>
      <c r="AC27" s="141">
        <f>VLOOKUP(A27,'All Regions'!A25:BP139,29,FALSE)</f>
        <v>928</v>
      </c>
      <c r="AD27" s="141">
        <f>VLOOKUP(A27,'All Regions'!A25:BQ139,30,FALSE)</f>
        <v>401</v>
      </c>
      <c r="AE27" s="141">
        <f>VLOOKUP(A27,'All Regions'!A25:BR139,31,FALSE)</f>
        <v>180</v>
      </c>
      <c r="AF27" s="141">
        <f>VLOOKUP(A27,'All Regions'!A25:BS139,32,FALSE)</f>
        <v>4743</v>
      </c>
      <c r="AG27" s="33">
        <f>VLOOKUP(A27,'All Regions'!A25:BT139,33,FALSE)</f>
        <v>14</v>
      </c>
      <c r="AH27" s="33">
        <f>VLOOKUP(A27,'All Regions'!A25:BU139,34,FALSE)</f>
        <v>39</v>
      </c>
      <c r="AI27" s="33">
        <f>VLOOKUP(A27,'All Regions'!A25:BV139,35,FALSE)</f>
        <v>184</v>
      </c>
      <c r="AJ27" s="33">
        <f>VLOOKUP(A27,'All Regions'!A25:BW139,36,FALSE)</f>
        <v>4</v>
      </c>
      <c r="AK27" s="33">
        <f>VLOOKUP(A27,'All Regions'!A25:BX139,37,FALSE)</f>
        <v>76</v>
      </c>
      <c r="AL27" s="33">
        <f>VLOOKUP(A27,'All Regions'!A25:BY139,38,FALSE)</f>
        <v>4423</v>
      </c>
      <c r="AM27" s="33">
        <f>VLOOKUP(A27,'All Regions'!A25:BZ139,39,FALSE)</f>
        <v>4740</v>
      </c>
      <c r="AN27" s="34">
        <f>VLOOKUP(A27,'All Regions'!A25:CA139,40,FALSE)</f>
        <v>124</v>
      </c>
      <c r="AO27" s="34">
        <f>VLOOKUP(A27,'All Regions'!A25:CB139,41,FALSE)</f>
        <v>4616</v>
      </c>
      <c r="AP27" s="34">
        <f>VLOOKUP(A27,'All Regions'!A25:CC139,42,FALSE)</f>
        <v>4740</v>
      </c>
      <c r="AQ27" s="27">
        <v>1157</v>
      </c>
      <c r="AR27" s="27">
        <v>8261</v>
      </c>
      <c r="AS27" s="28">
        <v>0.14005568333131582</v>
      </c>
      <c r="AT27" s="35">
        <f>VLOOKUP(A27,'All Regions'!A25:CG139,46,FALSE)</f>
        <v>307</v>
      </c>
      <c r="AU27" s="35">
        <f>VLOOKUP(A27,'All Regions'!A25:CH139,47,FALSE)</f>
        <v>8298</v>
      </c>
      <c r="AV27" s="36">
        <f>VLOOKUP(A27,'All Regions'!A25:CI139,48,FALSE)</f>
        <v>3.6996866714871054E-2</v>
      </c>
      <c r="AW27" s="37">
        <v>766</v>
      </c>
      <c r="AX27" s="37">
        <v>8272</v>
      </c>
      <c r="AY27" s="38">
        <v>9.260154738878143E-2</v>
      </c>
      <c r="AZ27" s="39">
        <v>264</v>
      </c>
      <c r="BA27" s="39">
        <v>8298</v>
      </c>
      <c r="BB27" s="40">
        <v>3.1814895155459148E-2</v>
      </c>
    </row>
    <row r="28" spans="1:54" s="1" customFormat="1" ht="15.75" x14ac:dyDescent="0.25">
      <c r="A28" s="42" t="s">
        <v>68</v>
      </c>
      <c r="B28" s="85" t="s">
        <v>199</v>
      </c>
      <c r="C28" s="64">
        <f>VLOOKUP(A28,'All Regions'!A26:AP140,3,FALSE)</f>
        <v>1160</v>
      </c>
      <c r="D28" s="64">
        <f>VLOOKUP(A28,'All Regions'!A26:AQ140,4,FALSE)</f>
        <v>3382</v>
      </c>
      <c r="E28" s="64">
        <f>VLOOKUP(A28,'All Regions'!A26:AR140,5,FALSE)</f>
        <v>3422</v>
      </c>
      <c r="F28" s="64">
        <f>VLOOKUP(A28,'All Regions'!A26:AS140,6,FALSE)</f>
        <v>2486</v>
      </c>
      <c r="G28" s="64">
        <f>VLOOKUP(A28,'All Regions'!A26:AT140,7,FALSE)</f>
        <v>12388</v>
      </c>
      <c r="H28" s="65">
        <f>VLOOKUP(A28,'All Regions'!A26:AU140,8,FALSE)</f>
        <v>0.4769131417500807</v>
      </c>
      <c r="I28" s="65">
        <f>VLOOKUP(A28,'All Regions'!A26:AV140,9,FALSE)</f>
        <v>0.20067807555699063</v>
      </c>
      <c r="J28" s="64">
        <f>VLOOKUP(A28,'All Regions'!A26:AW140,10,FALSE)</f>
        <v>1938</v>
      </c>
      <c r="K28" s="29">
        <f>VLOOKUP(A28,'All Regions'!A26:AX140,11,FALSE)</f>
        <v>7191</v>
      </c>
      <c r="L28" s="29">
        <f>VLOOKUP(A28,'All Regions'!A26:AY140,12,FALSE)</f>
        <v>5195</v>
      </c>
      <c r="M28" s="29">
        <f>VLOOKUP(A28,'All Regions'!A26:AZ140,13,FALSE)</f>
        <v>12386</v>
      </c>
      <c r="N28" s="30">
        <f>VLOOKUP(A28,'All Regions'!A26:BA140,14,FALSE)</f>
        <v>0.58057484256418534</v>
      </c>
      <c r="O28" s="30">
        <f>VLOOKUP(A28,'All Regions'!A26:BB140,15,FALSE)</f>
        <v>0.41942515743581466</v>
      </c>
      <c r="P28" s="138">
        <f>VLOOKUP(A28,'All Regions'!A26:BC140,16,FALSE)</f>
        <v>1279</v>
      </c>
      <c r="Q28" s="138">
        <f>VLOOKUP(A28,'All Regions'!A26:BD140,17,FALSE)</f>
        <v>2984</v>
      </c>
      <c r="R28" s="138">
        <f>VLOOKUP(A28,'All Regions'!A26:BE140,18,FALSE)</f>
        <v>4906</v>
      </c>
      <c r="S28" s="138">
        <f>VLOOKUP(A28,'All Regions'!A26:BF140,19,FALSE)</f>
        <v>2188</v>
      </c>
      <c r="T28" s="138">
        <f>VLOOKUP(A28,'All Regions'!A26:BG140,20,FALSE)</f>
        <v>1028</v>
      </c>
      <c r="U28" s="138">
        <f>VLOOKUP(A28,'All Regions'!A26:BH140,21,FALSE)</f>
        <v>12385</v>
      </c>
      <c r="V28" s="141">
        <f>VLOOKUP(A28,'All Regions'!A26:BI140,22,FALSE)</f>
        <v>742</v>
      </c>
      <c r="W28" s="141">
        <f>VLOOKUP(A28,'All Regions'!A26:BJ140,23,FALSE)</f>
        <v>1719</v>
      </c>
      <c r="X28" s="141">
        <f>VLOOKUP(A28,'All Regions'!A26:BK140,24,FALSE)</f>
        <v>2899</v>
      </c>
      <c r="Y28" s="141">
        <f>VLOOKUP(A28,'All Regions'!A26:BL140,25,FALSE)</f>
        <v>1276</v>
      </c>
      <c r="Z28" s="141">
        <f>VLOOKUP(A28,'All Regions'!A26:BM140,26,FALSE)</f>
        <v>557</v>
      </c>
      <c r="AA28" s="141">
        <f>VLOOKUP(A28,'All Regions'!A26:BN140,27,FALSE)</f>
        <v>537</v>
      </c>
      <c r="AB28" s="141">
        <f>VLOOKUP(A28,'All Regions'!A26:BO140,28,FALSE)</f>
        <v>1267</v>
      </c>
      <c r="AC28" s="141">
        <f>VLOOKUP(A28,'All Regions'!A26:BP140,29,FALSE)</f>
        <v>2007</v>
      </c>
      <c r="AD28" s="141">
        <f>VLOOKUP(A28,'All Regions'!A26:BQ140,30,FALSE)</f>
        <v>913</v>
      </c>
      <c r="AE28" s="141">
        <f>VLOOKUP(A28,'All Regions'!A26:BR140,31,FALSE)</f>
        <v>472</v>
      </c>
      <c r="AF28" s="141">
        <f>VLOOKUP(A28,'All Regions'!A26:BS140,32,FALSE)</f>
        <v>12389</v>
      </c>
      <c r="AG28" s="33">
        <f>VLOOKUP(A28,'All Regions'!A26:BT140,33,FALSE)</f>
        <v>34</v>
      </c>
      <c r="AH28" s="33">
        <f>VLOOKUP(A28,'All Regions'!A26:BU140,34,FALSE)</f>
        <v>150</v>
      </c>
      <c r="AI28" s="33">
        <f>VLOOKUP(A28,'All Regions'!A26:BV140,35,FALSE)</f>
        <v>686</v>
      </c>
      <c r="AJ28" s="33">
        <f>VLOOKUP(A28,'All Regions'!A26:BW140,36,FALSE)</f>
        <v>12</v>
      </c>
      <c r="AK28" s="33">
        <f>VLOOKUP(A28,'All Regions'!A26:BX140,37,FALSE)</f>
        <v>218</v>
      </c>
      <c r="AL28" s="33">
        <f>VLOOKUP(A28,'All Regions'!A26:BY140,38,FALSE)</f>
        <v>11287</v>
      </c>
      <c r="AM28" s="33">
        <f>VLOOKUP(A28,'All Regions'!A26:BZ140,39,FALSE)</f>
        <v>12387</v>
      </c>
      <c r="AN28" s="34">
        <f>VLOOKUP(A28,'All Regions'!A26:CA140,40,FALSE)</f>
        <v>250</v>
      </c>
      <c r="AO28" s="34">
        <f>VLOOKUP(A28,'All Regions'!A26:CB140,41,FALSE)</f>
        <v>12137</v>
      </c>
      <c r="AP28" s="34">
        <f>VLOOKUP(A28,'All Regions'!A26:CC140,42,FALSE)</f>
        <v>12387</v>
      </c>
      <c r="AQ28" s="27">
        <v>2118</v>
      </c>
      <c r="AR28" s="27">
        <v>16461</v>
      </c>
      <c r="AS28" s="28">
        <v>0.12866776016037909</v>
      </c>
      <c r="AT28" s="35">
        <f>VLOOKUP(A28,'All Regions'!A26:CG140,46,FALSE)</f>
        <v>623</v>
      </c>
      <c r="AU28" s="35">
        <f>VLOOKUP(A28,'All Regions'!A26:CH140,47,FALSE)</f>
        <v>16750</v>
      </c>
      <c r="AV28" s="36">
        <f>VLOOKUP(A28,'All Regions'!A26:CI140,48,FALSE)</f>
        <v>3.7194029850746269E-2</v>
      </c>
      <c r="AW28" s="37">
        <v>2209</v>
      </c>
      <c r="AX28" s="37">
        <v>15908</v>
      </c>
      <c r="AY28" s="38">
        <v>0.13886095046517474</v>
      </c>
      <c r="AZ28" s="39">
        <v>138</v>
      </c>
      <c r="BA28" s="39">
        <v>16750</v>
      </c>
      <c r="BB28" s="40">
        <v>8.2388059701492544E-3</v>
      </c>
    </row>
    <row r="29" spans="1:54" ht="15.75" x14ac:dyDescent="0.25">
      <c r="A29" s="42" t="s">
        <v>69</v>
      </c>
      <c r="B29" s="85" t="s">
        <v>199</v>
      </c>
      <c r="C29" s="64">
        <f>VLOOKUP(A29,'All Regions'!A27:AP141,3,FALSE)</f>
        <v>202</v>
      </c>
      <c r="D29" s="64">
        <f>VLOOKUP(A29,'All Regions'!A27:AQ141,4,FALSE)</f>
        <v>436</v>
      </c>
      <c r="E29" s="64">
        <f>VLOOKUP(A29,'All Regions'!A27:AR141,5,FALSE)</f>
        <v>350</v>
      </c>
      <c r="F29" s="64">
        <f>VLOOKUP(A29,'All Regions'!A27:AS141,6,FALSE)</f>
        <v>216</v>
      </c>
      <c r="G29" s="64">
        <f>VLOOKUP(A29,'All Regions'!A27:AT141,7,FALSE)</f>
        <v>1350</v>
      </c>
      <c r="H29" s="65">
        <f>VLOOKUP(A29,'All Regions'!A27:AU141,8,FALSE)</f>
        <v>0.41925925925925928</v>
      </c>
      <c r="I29" s="65">
        <f>VLOOKUP(A29,'All Regions'!A27:AV141,9,FALSE)</f>
        <v>0.16</v>
      </c>
      <c r="J29" s="64">
        <f>VLOOKUP(A29,'All Regions'!A27:AW141,10,FALSE)</f>
        <v>146</v>
      </c>
      <c r="K29" s="29">
        <f>VLOOKUP(A29,'All Regions'!A27:AX141,11,FALSE)</f>
        <v>532</v>
      </c>
      <c r="L29" s="29">
        <f>VLOOKUP(A29,'All Regions'!A27:AY141,12,FALSE)</f>
        <v>817</v>
      </c>
      <c r="M29" s="29">
        <f>VLOOKUP(A29,'All Regions'!A27:AZ141,13,FALSE)</f>
        <v>1349</v>
      </c>
      <c r="N29" s="30">
        <f>VLOOKUP(A29,'All Regions'!A27:BA141,14,FALSE)</f>
        <v>0.39436619718309857</v>
      </c>
      <c r="O29" s="30">
        <f>VLOOKUP(A29,'All Regions'!A27:BB141,15,FALSE)</f>
        <v>0.60563380281690138</v>
      </c>
      <c r="P29" s="138">
        <f>VLOOKUP(A29,'All Regions'!A27:BC141,16,FALSE)</f>
        <v>68</v>
      </c>
      <c r="Q29" s="138">
        <f>VLOOKUP(A29,'All Regions'!A27:BD141,17,FALSE)</f>
        <v>367</v>
      </c>
      <c r="R29" s="138">
        <f>VLOOKUP(A29,'All Regions'!A27:BE141,18,FALSE)</f>
        <v>574</v>
      </c>
      <c r="S29" s="138">
        <f>VLOOKUP(A29,'All Regions'!A27:BF141,19,FALSE)</f>
        <v>234</v>
      </c>
      <c r="T29" s="138">
        <f>VLOOKUP(A29,'All Regions'!A27:BG141,20,FALSE)</f>
        <v>106</v>
      </c>
      <c r="U29" s="138">
        <f>VLOOKUP(A29,'All Regions'!A27:BH141,21,FALSE)</f>
        <v>1349</v>
      </c>
      <c r="V29" s="141">
        <f>VLOOKUP(A29,'All Regions'!A27:BI141,22,FALSE)</f>
        <v>32</v>
      </c>
      <c r="W29" s="141">
        <f>VLOOKUP(A29,'All Regions'!A27:BJ141,23,FALSE)</f>
        <v>136</v>
      </c>
      <c r="X29" s="141">
        <f>VLOOKUP(A29,'All Regions'!A27:BK141,24,FALSE)</f>
        <v>231</v>
      </c>
      <c r="Y29" s="141">
        <f>VLOOKUP(A29,'All Regions'!A27:BL141,25,FALSE)</f>
        <v>85</v>
      </c>
      <c r="Z29" s="141">
        <f>VLOOKUP(A29,'All Regions'!A27:BM141,26,FALSE)</f>
        <v>48</v>
      </c>
      <c r="AA29" s="141">
        <f>VLOOKUP(A29,'All Regions'!A27:BN141,27,FALSE)</f>
        <v>35</v>
      </c>
      <c r="AB29" s="141">
        <f>VLOOKUP(A29,'All Regions'!A27:BO141,28,FALSE)</f>
        <v>232</v>
      </c>
      <c r="AC29" s="141">
        <f>VLOOKUP(A29,'All Regions'!A27:BP141,29,FALSE)</f>
        <v>343</v>
      </c>
      <c r="AD29" s="141">
        <f>VLOOKUP(A29,'All Regions'!A27:BQ141,30,FALSE)</f>
        <v>149</v>
      </c>
      <c r="AE29" s="141">
        <f>VLOOKUP(A29,'All Regions'!A27:BR141,31,FALSE)</f>
        <v>58</v>
      </c>
      <c r="AF29" s="141">
        <f>VLOOKUP(A29,'All Regions'!A27:BS141,32,FALSE)</f>
        <v>1349</v>
      </c>
      <c r="AG29" s="33">
        <f>VLOOKUP(A29,'All Regions'!A27:BT141,33,FALSE)</f>
        <v>9</v>
      </c>
      <c r="AH29" s="33">
        <f>VLOOKUP(A29,'All Regions'!A27:BU141,34,FALSE)</f>
        <v>7</v>
      </c>
      <c r="AI29" s="33">
        <f>VLOOKUP(A29,'All Regions'!A27:BV141,35,FALSE)</f>
        <v>20</v>
      </c>
      <c r="AJ29" s="33">
        <f>VLOOKUP(A29,'All Regions'!A27:BW141,36,FALSE)</f>
        <v>0</v>
      </c>
      <c r="AK29" s="33">
        <f>VLOOKUP(A29,'All Regions'!A27:BX141,37,FALSE)</f>
        <v>11</v>
      </c>
      <c r="AL29" s="33">
        <f>VLOOKUP(A29,'All Regions'!A27:BY141,38,FALSE)</f>
        <v>1300</v>
      </c>
      <c r="AM29" s="33">
        <f>VLOOKUP(A29,'All Regions'!A27:BZ141,39,FALSE)</f>
        <v>1349</v>
      </c>
      <c r="AN29" s="34">
        <f>VLOOKUP(A29,'All Regions'!A27:CA141,40,FALSE)</f>
        <v>190</v>
      </c>
      <c r="AO29" s="34">
        <f>VLOOKUP(A29,'All Regions'!A27:CB141,41,FALSE)</f>
        <v>1159</v>
      </c>
      <c r="AP29" s="34">
        <f>VLOOKUP(A29,'All Regions'!A27:CC141,42,FALSE)</f>
        <v>1349</v>
      </c>
      <c r="AQ29" s="27">
        <v>314</v>
      </c>
      <c r="AR29" s="27">
        <v>1882</v>
      </c>
      <c r="AS29" s="28">
        <v>0.16684378320935175</v>
      </c>
      <c r="AT29" s="35">
        <f>VLOOKUP(A29,'All Regions'!A27:CG141,46,FALSE)</f>
        <v>65</v>
      </c>
      <c r="AU29" s="35">
        <f>VLOOKUP(A29,'All Regions'!A27:CH141,47,FALSE)</f>
        <v>1886</v>
      </c>
      <c r="AV29" s="36">
        <f>VLOOKUP(A29,'All Regions'!A27:CI141,48,FALSE)</f>
        <v>3.4464475079533402E-2</v>
      </c>
      <c r="AW29" s="37">
        <v>200</v>
      </c>
      <c r="AX29" s="37">
        <v>1891</v>
      </c>
      <c r="AY29" s="38">
        <v>0.10576414595452142</v>
      </c>
      <c r="AZ29" s="39">
        <v>107</v>
      </c>
      <c r="BA29" s="39">
        <v>1886</v>
      </c>
      <c r="BB29" s="40">
        <v>5.6733828207847295E-2</v>
      </c>
    </row>
    <row r="30" spans="1:54" ht="15.75" x14ac:dyDescent="0.25">
      <c r="A30" s="42" t="s">
        <v>73</v>
      </c>
      <c r="B30" s="85" t="s">
        <v>199</v>
      </c>
      <c r="C30" s="64">
        <f>VLOOKUP(A30,'All Regions'!A28:AP142,3,FALSE)</f>
        <v>174</v>
      </c>
      <c r="D30" s="64">
        <f>VLOOKUP(A30,'All Regions'!A28:AQ142,4,FALSE)</f>
        <v>507</v>
      </c>
      <c r="E30" s="64">
        <f>VLOOKUP(A30,'All Regions'!A28:AR142,5,FALSE)</f>
        <v>482</v>
      </c>
      <c r="F30" s="64">
        <f>VLOOKUP(A30,'All Regions'!A28:AS142,6,FALSE)</f>
        <v>352</v>
      </c>
      <c r="G30" s="64">
        <f>VLOOKUP(A30,'All Regions'!A28:AT142,7,FALSE)</f>
        <v>1755</v>
      </c>
      <c r="H30" s="65">
        <f>VLOOKUP(A30,'All Regions'!A28:AU142,8,FALSE)</f>
        <v>0.47521367521367519</v>
      </c>
      <c r="I30" s="65">
        <f>VLOOKUP(A30,'All Regions'!A28:AV142,9,FALSE)</f>
        <v>0.20056980056980056</v>
      </c>
      <c r="J30" s="64">
        <f>VLOOKUP(A30,'All Regions'!A28:AW142,10,FALSE)</f>
        <v>240</v>
      </c>
      <c r="K30" s="29">
        <f>VLOOKUP(A30,'All Regions'!A28:AX142,11,FALSE)</f>
        <v>913</v>
      </c>
      <c r="L30" s="29">
        <f>VLOOKUP(A30,'All Regions'!A28:AY142,12,FALSE)</f>
        <v>842</v>
      </c>
      <c r="M30" s="29">
        <f>VLOOKUP(A30,'All Regions'!A28:AZ142,13,FALSE)</f>
        <v>1755</v>
      </c>
      <c r="N30" s="30">
        <f>VLOOKUP(A30,'All Regions'!A28:BA142,14,FALSE)</f>
        <v>0.52022792022792019</v>
      </c>
      <c r="O30" s="30">
        <f>VLOOKUP(A30,'All Regions'!A28:BB142,15,FALSE)</f>
        <v>0.47977207977207975</v>
      </c>
      <c r="P30" s="138">
        <f>VLOOKUP(A30,'All Regions'!A28:BC142,16,FALSE)</f>
        <v>172</v>
      </c>
      <c r="Q30" s="138">
        <f>VLOOKUP(A30,'All Regions'!A28:BD142,17,FALSE)</f>
        <v>393</v>
      </c>
      <c r="R30" s="138">
        <f>VLOOKUP(A30,'All Regions'!A28:BE142,18,FALSE)</f>
        <v>615</v>
      </c>
      <c r="S30" s="138">
        <f>VLOOKUP(A30,'All Regions'!A28:BF142,19,FALSE)</f>
        <v>358</v>
      </c>
      <c r="T30" s="138">
        <f>VLOOKUP(A30,'All Regions'!A28:BG142,20,FALSE)</f>
        <v>216</v>
      </c>
      <c r="U30" s="138">
        <f>VLOOKUP(A30,'All Regions'!A28:BH142,21,FALSE)</f>
        <v>1754</v>
      </c>
      <c r="V30" s="141">
        <f>VLOOKUP(A30,'All Regions'!A28:BI142,22,FALSE)</f>
        <v>91</v>
      </c>
      <c r="W30" s="141">
        <f>VLOOKUP(A30,'All Regions'!A28:BJ142,23,FALSE)</f>
        <v>201</v>
      </c>
      <c r="X30" s="141">
        <f>VLOOKUP(A30,'All Regions'!A28:BK142,24,FALSE)</f>
        <v>328</v>
      </c>
      <c r="Y30" s="141">
        <f>VLOOKUP(A30,'All Regions'!A28:BL142,25,FALSE)</f>
        <v>189</v>
      </c>
      <c r="Z30" s="141">
        <f>VLOOKUP(A30,'All Regions'!A28:BM142,26,FALSE)</f>
        <v>103</v>
      </c>
      <c r="AA30" s="141">
        <f>VLOOKUP(A30,'All Regions'!A28:BN142,27,FALSE)</f>
        <v>82</v>
      </c>
      <c r="AB30" s="141">
        <f>VLOOKUP(A30,'All Regions'!A28:BO142,28,FALSE)</f>
        <v>191</v>
      </c>
      <c r="AC30" s="141">
        <f>VLOOKUP(A30,'All Regions'!A28:BP142,29,FALSE)</f>
        <v>287</v>
      </c>
      <c r="AD30" s="141">
        <f>VLOOKUP(A30,'All Regions'!A28:BQ142,30,FALSE)</f>
        <v>168</v>
      </c>
      <c r="AE30" s="141">
        <f>VLOOKUP(A30,'All Regions'!A28:BR142,31,FALSE)</f>
        <v>113</v>
      </c>
      <c r="AF30" s="141">
        <f>VLOOKUP(A30,'All Regions'!A28:BS142,32,FALSE)</f>
        <v>1753</v>
      </c>
      <c r="AG30" s="33">
        <f>VLOOKUP(A30,'All Regions'!A28:BT142,33,FALSE)</f>
        <v>8</v>
      </c>
      <c r="AH30" s="33">
        <f>VLOOKUP(A30,'All Regions'!A28:BU142,34,FALSE)</f>
        <v>15</v>
      </c>
      <c r="AI30" s="33">
        <f>VLOOKUP(A30,'All Regions'!A28:BV142,35,FALSE)</f>
        <v>48</v>
      </c>
      <c r="AJ30" s="33">
        <f>VLOOKUP(A30,'All Regions'!A28:BW142,36,FALSE)</f>
        <v>0</v>
      </c>
      <c r="AK30" s="33">
        <f>VLOOKUP(A30,'All Regions'!A28:BX142,37,FALSE)</f>
        <v>26</v>
      </c>
      <c r="AL30" s="33">
        <f>VLOOKUP(A30,'All Regions'!A28:BY142,38,FALSE)</f>
        <v>1657</v>
      </c>
      <c r="AM30" s="33">
        <f>VLOOKUP(A30,'All Regions'!A28:BZ142,39,FALSE)</f>
        <v>1754</v>
      </c>
      <c r="AN30" s="34">
        <f>VLOOKUP(A30,'All Regions'!A28:CA142,40,FALSE)</f>
        <v>66</v>
      </c>
      <c r="AO30" s="34">
        <f>VLOOKUP(A30,'All Regions'!A28:CB142,41,FALSE)</f>
        <v>1688</v>
      </c>
      <c r="AP30" s="34">
        <f>VLOOKUP(A30,'All Regions'!A28:CC142,42,FALSE)</f>
        <v>1754</v>
      </c>
      <c r="AQ30" s="27">
        <v>569</v>
      </c>
      <c r="AR30" s="27">
        <v>4592</v>
      </c>
      <c r="AS30" s="28">
        <v>0.12391114982578397</v>
      </c>
      <c r="AT30" s="35">
        <f>VLOOKUP(A30,'All Regions'!A28:CG142,46,FALSE)</f>
        <v>277</v>
      </c>
      <c r="AU30" s="35">
        <f>VLOOKUP(A30,'All Regions'!A28:CH142,47,FALSE)</f>
        <v>4630</v>
      </c>
      <c r="AV30" s="36">
        <f>VLOOKUP(A30,'All Regions'!A28:CI142,48,FALSE)</f>
        <v>5.9827213822894167E-2</v>
      </c>
      <c r="AW30" s="37">
        <v>655</v>
      </c>
      <c r="AX30" s="37">
        <v>4609</v>
      </c>
      <c r="AY30" s="38">
        <v>0.14211325667172922</v>
      </c>
      <c r="AZ30" s="39">
        <v>153</v>
      </c>
      <c r="BA30" s="39">
        <v>4630</v>
      </c>
      <c r="BB30" s="40">
        <v>3.3045356371490281E-2</v>
      </c>
    </row>
    <row r="31" spans="1:54" ht="15.75" x14ac:dyDescent="0.25">
      <c r="A31" s="42" t="s">
        <v>74</v>
      </c>
      <c r="B31" s="85" t="s">
        <v>199</v>
      </c>
      <c r="C31" s="64">
        <f>VLOOKUP(A31,'All Regions'!A29:AP143,3,FALSE)</f>
        <v>353</v>
      </c>
      <c r="D31" s="64">
        <f>VLOOKUP(A31,'All Regions'!A29:AQ143,4,FALSE)</f>
        <v>938</v>
      </c>
      <c r="E31" s="64">
        <f>VLOOKUP(A31,'All Regions'!A29:AR143,5,FALSE)</f>
        <v>862</v>
      </c>
      <c r="F31" s="64">
        <f>VLOOKUP(A31,'All Regions'!A29:AS143,6,FALSE)</f>
        <v>606</v>
      </c>
      <c r="G31" s="64">
        <f>VLOOKUP(A31,'All Regions'!A29:AT143,7,FALSE)</f>
        <v>3239</v>
      </c>
      <c r="H31" s="65">
        <f>VLOOKUP(A31,'All Regions'!A29:AU143,8,FALSE)</f>
        <v>0.45322630441494288</v>
      </c>
      <c r="I31" s="65">
        <f>VLOOKUP(A31,'All Regions'!A29:AV143,9,FALSE)</f>
        <v>0.18709478234022847</v>
      </c>
      <c r="J31" s="64">
        <f>VLOOKUP(A31,'All Regions'!A29:AW143,10,FALSE)</f>
        <v>480</v>
      </c>
      <c r="K31" s="29">
        <f>VLOOKUP(A31,'All Regions'!A29:AX143,11,FALSE)</f>
        <v>1371</v>
      </c>
      <c r="L31" s="29">
        <f>VLOOKUP(A31,'All Regions'!A29:AY143,12,FALSE)</f>
        <v>1868</v>
      </c>
      <c r="M31" s="29">
        <f>VLOOKUP(A31,'All Regions'!A29:AZ143,13,FALSE)</f>
        <v>3239</v>
      </c>
      <c r="N31" s="30">
        <f>VLOOKUP(A31,'All Regions'!A29:BA143,14,FALSE)</f>
        <v>0.42327878974992283</v>
      </c>
      <c r="O31" s="30">
        <f>VLOOKUP(A31,'All Regions'!A29:BB143,15,FALSE)</f>
        <v>0.57672121025007717</v>
      </c>
      <c r="P31" s="138">
        <f>VLOOKUP(A31,'All Regions'!A29:BC143,16,FALSE)</f>
        <v>295</v>
      </c>
      <c r="Q31" s="138">
        <f>VLOOKUP(A31,'All Regions'!A29:BD143,17,FALSE)</f>
        <v>823</v>
      </c>
      <c r="R31" s="138">
        <f>VLOOKUP(A31,'All Regions'!A29:BE143,18,FALSE)</f>
        <v>1281</v>
      </c>
      <c r="S31" s="138">
        <f>VLOOKUP(A31,'All Regions'!A29:BF143,19,FALSE)</f>
        <v>586</v>
      </c>
      <c r="T31" s="138">
        <f>VLOOKUP(A31,'All Regions'!A29:BG143,20,FALSE)</f>
        <v>255</v>
      </c>
      <c r="U31" s="138">
        <f>VLOOKUP(A31,'All Regions'!A29:BH143,21,FALSE)</f>
        <v>3240</v>
      </c>
      <c r="V31" s="141">
        <f>VLOOKUP(A31,'All Regions'!A29:BI143,22,FALSE)</f>
        <v>116</v>
      </c>
      <c r="W31" s="141">
        <f>VLOOKUP(A31,'All Regions'!A29:BJ143,23,FALSE)</f>
        <v>304</v>
      </c>
      <c r="X31" s="141">
        <f>VLOOKUP(A31,'All Regions'!A29:BK143,24,FALSE)</f>
        <v>564</v>
      </c>
      <c r="Y31" s="141">
        <f>VLOOKUP(A31,'All Regions'!A29:BL143,25,FALSE)</f>
        <v>264</v>
      </c>
      <c r="Z31" s="141">
        <f>VLOOKUP(A31,'All Regions'!A29:BM143,26,FALSE)</f>
        <v>125</v>
      </c>
      <c r="AA31" s="141">
        <f>VLOOKUP(A31,'All Regions'!A29:BN143,27,FALSE)</f>
        <v>180</v>
      </c>
      <c r="AB31" s="141">
        <f>VLOOKUP(A31,'All Regions'!A29:BO143,28,FALSE)</f>
        <v>520</v>
      </c>
      <c r="AC31" s="141">
        <f>VLOOKUP(A31,'All Regions'!A29:BP143,29,FALSE)</f>
        <v>718</v>
      </c>
      <c r="AD31" s="141">
        <f>VLOOKUP(A31,'All Regions'!A29:BQ143,30,FALSE)</f>
        <v>321</v>
      </c>
      <c r="AE31" s="141">
        <f>VLOOKUP(A31,'All Regions'!A29:BR143,31,FALSE)</f>
        <v>130</v>
      </c>
      <c r="AF31" s="141">
        <f>VLOOKUP(A31,'All Regions'!A29:BS143,32,FALSE)</f>
        <v>3242</v>
      </c>
      <c r="AG31" s="33">
        <f>VLOOKUP(A31,'All Regions'!A29:BT143,33,FALSE)</f>
        <v>11</v>
      </c>
      <c r="AH31" s="33">
        <f>VLOOKUP(A31,'All Regions'!A29:BU143,34,FALSE)</f>
        <v>45</v>
      </c>
      <c r="AI31" s="33">
        <f>VLOOKUP(A31,'All Regions'!A29:BV143,35,FALSE)</f>
        <v>119</v>
      </c>
      <c r="AJ31" s="33">
        <f>VLOOKUP(A31,'All Regions'!A29:BW143,36,FALSE)</f>
        <v>0</v>
      </c>
      <c r="AK31" s="33">
        <f>VLOOKUP(A31,'All Regions'!A29:BX143,37,FALSE)</f>
        <v>54</v>
      </c>
      <c r="AL31" s="33">
        <f>VLOOKUP(A31,'All Regions'!A29:BY143,38,FALSE)</f>
        <v>3008</v>
      </c>
      <c r="AM31" s="33">
        <f>VLOOKUP(A31,'All Regions'!A29:BZ143,39,FALSE)</f>
        <v>3240</v>
      </c>
      <c r="AN31" s="34">
        <f>VLOOKUP(A31,'All Regions'!A29:CA143,40,FALSE)</f>
        <v>109</v>
      </c>
      <c r="AO31" s="34">
        <f>VLOOKUP(A31,'All Regions'!A29:CB143,41,FALSE)</f>
        <v>3131</v>
      </c>
      <c r="AP31" s="34">
        <f>VLOOKUP(A31,'All Regions'!A29:CC143,42,FALSE)</f>
        <v>3240</v>
      </c>
      <c r="AQ31" s="27">
        <v>1218</v>
      </c>
      <c r="AR31" s="27">
        <v>6469</v>
      </c>
      <c r="AS31" s="28">
        <v>0.18828257845107435</v>
      </c>
      <c r="AT31" s="35">
        <f>VLOOKUP(A31,'All Regions'!A29:CG143,46,FALSE)</f>
        <v>444</v>
      </c>
      <c r="AU31" s="35">
        <f>VLOOKUP(A31,'All Regions'!A29:CH143,47,FALSE)</f>
        <v>6556</v>
      </c>
      <c r="AV31" s="36">
        <f>VLOOKUP(A31,'All Regions'!A29:CI143,48,FALSE)</f>
        <v>6.7724222086638197E-2</v>
      </c>
      <c r="AW31" s="37">
        <v>964</v>
      </c>
      <c r="AX31" s="37">
        <v>6469</v>
      </c>
      <c r="AY31" s="38">
        <v>0.14901839542433143</v>
      </c>
      <c r="AZ31" s="39">
        <v>159</v>
      </c>
      <c r="BA31" s="39">
        <v>6556</v>
      </c>
      <c r="BB31" s="40">
        <v>2.4252593044539354E-2</v>
      </c>
    </row>
    <row r="32" spans="1:54" ht="15.75" x14ac:dyDescent="0.25">
      <c r="A32" s="42" t="s">
        <v>78</v>
      </c>
      <c r="B32" s="85" t="s">
        <v>199</v>
      </c>
      <c r="C32" s="64">
        <f>VLOOKUP(A32,'All Regions'!A30:AP144,3,FALSE)</f>
        <v>602</v>
      </c>
      <c r="D32" s="64">
        <f>VLOOKUP(A32,'All Regions'!A30:AQ144,4,FALSE)</f>
        <v>2069</v>
      </c>
      <c r="E32" s="64">
        <f>VLOOKUP(A32,'All Regions'!A30:AR144,5,FALSE)</f>
        <v>1973</v>
      </c>
      <c r="F32" s="64">
        <f>VLOOKUP(A32,'All Regions'!A30:AS144,6,FALSE)</f>
        <v>1611</v>
      </c>
      <c r="G32" s="64">
        <f>VLOOKUP(A32,'All Regions'!A30:AT144,7,FALSE)</f>
        <v>7873</v>
      </c>
      <c r="H32" s="65">
        <f>VLOOKUP(A32,'All Regions'!A30:AU144,8,FALSE)</f>
        <v>0.45522672424742794</v>
      </c>
      <c r="I32" s="65">
        <f>VLOOKUP(A32,'All Regions'!A30:AV144,9,FALSE)</f>
        <v>0.20462339641813793</v>
      </c>
      <c r="J32" s="64">
        <f>VLOOKUP(A32,'All Regions'!A30:AW144,10,FALSE)</f>
        <v>1618</v>
      </c>
      <c r="K32" s="29">
        <f>VLOOKUP(A32,'All Regions'!A30:AX144,11,FALSE)</f>
        <v>3874</v>
      </c>
      <c r="L32" s="29">
        <f>VLOOKUP(A32,'All Regions'!A30:AY144,12,FALSE)</f>
        <v>3998</v>
      </c>
      <c r="M32" s="29">
        <f>VLOOKUP(A32,'All Regions'!A30:AZ144,13,FALSE)</f>
        <v>7872</v>
      </c>
      <c r="N32" s="30">
        <f>VLOOKUP(A32,'All Regions'!A30:BA144,14,FALSE)</f>
        <v>0.4921239837398374</v>
      </c>
      <c r="O32" s="30">
        <f>VLOOKUP(A32,'All Regions'!A30:BB144,15,FALSE)</f>
        <v>0.50787601626016265</v>
      </c>
      <c r="P32" s="138">
        <f>VLOOKUP(A32,'All Regions'!A30:BC144,16,FALSE)</f>
        <v>958</v>
      </c>
      <c r="Q32" s="138">
        <f>VLOOKUP(A32,'All Regions'!A30:BD144,17,FALSE)</f>
        <v>2169</v>
      </c>
      <c r="R32" s="138">
        <f>VLOOKUP(A32,'All Regions'!A30:BE144,18,FALSE)</f>
        <v>2984</v>
      </c>
      <c r="S32" s="138">
        <f>VLOOKUP(A32,'All Regions'!A30:BF144,19,FALSE)</f>
        <v>1243</v>
      </c>
      <c r="T32" s="138">
        <f>VLOOKUP(A32,'All Regions'!A30:BG144,20,FALSE)</f>
        <v>518</v>
      </c>
      <c r="U32" s="138">
        <f>VLOOKUP(A32,'All Regions'!A30:BH144,21,FALSE)</f>
        <v>7872</v>
      </c>
      <c r="V32" s="141">
        <f>VLOOKUP(A32,'All Regions'!A30:BI144,22,FALSE)</f>
        <v>538</v>
      </c>
      <c r="W32" s="141">
        <f>VLOOKUP(A32,'All Regions'!A30:BJ144,23,FALSE)</f>
        <v>1013</v>
      </c>
      <c r="X32" s="141">
        <f>VLOOKUP(A32,'All Regions'!A30:BK144,24,FALSE)</f>
        <v>1460</v>
      </c>
      <c r="Y32" s="141">
        <f>VLOOKUP(A32,'All Regions'!A30:BL144,25,FALSE)</f>
        <v>617</v>
      </c>
      <c r="Z32" s="141">
        <f>VLOOKUP(A32,'All Regions'!A30:BM144,26,FALSE)</f>
        <v>246</v>
      </c>
      <c r="AA32" s="141">
        <f>VLOOKUP(A32,'All Regions'!A30:BN144,27,FALSE)</f>
        <v>420</v>
      </c>
      <c r="AB32" s="141">
        <f>VLOOKUP(A32,'All Regions'!A30:BO144,28,FALSE)</f>
        <v>1156</v>
      </c>
      <c r="AC32" s="141">
        <f>VLOOKUP(A32,'All Regions'!A30:BP144,29,FALSE)</f>
        <v>1525</v>
      </c>
      <c r="AD32" s="141">
        <f>VLOOKUP(A32,'All Regions'!A30:BQ144,30,FALSE)</f>
        <v>626</v>
      </c>
      <c r="AE32" s="141">
        <f>VLOOKUP(A32,'All Regions'!A30:BR144,31,FALSE)</f>
        <v>272</v>
      </c>
      <c r="AF32" s="141">
        <f>VLOOKUP(A32,'All Regions'!A30:BS144,32,FALSE)</f>
        <v>7873</v>
      </c>
      <c r="AG32" s="33">
        <f>VLOOKUP(A32,'All Regions'!A30:BT144,33,FALSE)</f>
        <v>26</v>
      </c>
      <c r="AH32" s="33">
        <f>VLOOKUP(A32,'All Regions'!A30:BU144,34,FALSE)</f>
        <v>164</v>
      </c>
      <c r="AI32" s="33">
        <f>VLOOKUP(A32,'All Regions'!A30:BV144,35,FALSE)</f>
        <v>273</v>
      </c>
      <c r="AJ32" s="33">
        <f>VLOOKUP(A32,'All Regions'!A30:BW144,36,FALSE)</f>
        <v>6</v>
      </c>
      <c r="AK32" s="33">
        <f>VLOOKUP(A32,'All Regions'!A30:BX144,37,FALSE)</f>
        <v>113</v>
      </c>
      <c r="AL32" s="33">
        <f>VLOOKUP(A32,'All Regions'!A30:BY144,38,FALSE)</f>
        <v>7291</v>
      </c>
      <c r="AM32" s="33">
        <f>VLOOKUP(A32,'All Regions'!A30:BZ144,39,FALSE)</f>
        <v>7873</v>
      </c>
      <c r="AN32" s="34">
        <f>VLOOKUP(A32,'All Regions'!A30:CA144,40,FALSE)</f>
        <v>212</v>
      </c>
      <c r="AO32" s="34">
        <f>VLOOKUP(A32,'All Regions'!A30:CB144,41,FALSE)</f>
        <v>7660</v>
      </c>
      <c r="AP32" s="34">
        <f>VLOOKUP(A32,'All Regions'!A30:CC144,42,FALSE)</f>
        <v>7872</v>
      </c>
      <c r="AQ32" s="27">
        <v>1266</v>
      </c>
      <c r="AR32" s="27">
        <v>13577</v>
      </c>
      <c r="AS32" s="28">
        <v>9.3245930617956843E-2</v>
      </c>
      <c r="AT32" s="35">
        <f>VLOOKUP(A32,'All Regions'!A30:CG144,46,FALSE)</f>
        <v>420</v>
      </c>
      <c r="AU32" s="35">
        <f>VLOOKUP(A32,'All Regions'!A30:CH144,47,FALSE)</f>
        <v>14058</v>
      </c>
      <c r="AV32" s="36">
        <f>VLOOKUP(A32,'All Regions'!A30:CI144,48,FALSE)</f>
        <v>2.987622705932565E-2</v>
      </c>
      <c r="AW32" s="37">
        <v>2581</v>
      </c>
      <c r="AX32" s="37">
        <v>11623</v>
      </c>
      <c r="AY32" s="38">
        <v>0.22205970919728124</v>
      </c>
      <c r="AZ32" s="39">
        <v>505</v>
      </c>
      <c r="BA32" s="39">
        <v>14058</v>
      </c>
      <c r="BB32" s="40">
        <v>3.5922606345141557E-2</v>
      </c>
    </row>
    <row r="33" spans="1:54" ht="15.75" x14ac:dyDescent="0.25">
      <c r="A33" s="42" t="s">
        <v>86</v>
      </c>
      <c r="B33" s="85" t="s">
        <v>199</v>
      </c>
      <c r="C33" s="64">
        <f>VLOOKUP(A33,'All Regions'!A31:AP145,3,FALSE)</f>
        <v>535</v>
      </c>
      <c r="D33" s="64">
        <f>VLOOKUP(A33,'All Regions'!A31:AQ145,4,FALSE)</f>
        <v>1563</v>
      </c>
      <c r="E33" s="64">
        <f>VLOOKUP(A33,'All Regions'!A31:AR145,5,FALSE)</f>
        <v>1424</v>
      </c>
      <c r="F33" s="64">
        <f>VLOOKUP(A33,'All Regions'!A31:AS145,6,FALSE)</f>
        <v>937</v>
      </c>
      <c r="G33" s="64">
        <f>VLOOKUP(A33,'All Regions'!A31:AT145,7,FALSE)</f>
        <v>5221</v>
      </c>
      <c r="H33" s="65">
        <f>VLOOKUP(A33,'All Regions'!A31:AU145,8,FALSE)</f>
        <v>0.45221221988124882</v>
      </c>
      <c r="I33" s="65">
        <f>VLOOKUP(A33,'All Regions'!A31:AV145,9,FALSE)</f>
        <v>0.17946753495498946</v>
      </c>
      <c r="J33" s="64">
        <f>VLOOKUP(A33,'All Regions'!A31:AW145,10,FALSE)</f>
        <v>762</v>
      </c>
      <c r="K33" s="29">
        <f>VLOOKUP(A33,'All Regions'!A31:AX145,11,FALSE)</f>
        <v>2779</v>
      </c>
      <c r="L33" s="29">
        <f>VLOOKUP(A33,'All Regions'!A31:AY145,12,FALSE)</f>
        <v>2442</v>
      </c>
      <c r="M33" s="29">
        <f>VLOOKUP(A33,'All Regions'!A31:AZ145,13,FALSE)</f>
        <v>5221</v>
      </c>
      <c r="N33" s="30">
        <f>VLOOKUP(A33,'All Regions'!A31:BA145,14,FALSE)</f>
        <v>0.53227351082168162</v>
      </c>
      <c r="O33" s="30">
        <f>VLOOKUP(A33,'All Regions'!A31:BB145,15,FALSE)</f>
        <v>0.46772648917831833</v>
      </c>
      <c r="P33" s="138">
        <f>VLOOKUP(A33,'All Regions'!A31:BC145,16,FALSE)</f>
        <v>517</v>
      </c>
      <c r="Q33" s="138">
        <f>VLOOKUP(A33,'All Regions'!A31:BD145,17,FALSE)</f>
        <v>1247</v>
      </c>
      <c r="R33" s="138">
        <f>VLOOKUP(A33,'All Regions'!A31:BE145,18,FALSE)</f>
        <v>2076</v>
      </c>
      <c r="S33" s="138">
        <f>VLOOKUP(A33,'All Regions'!A31:BF145,19,FALSE)</f>
        <v>904</v>
      </c>
      <c r="T33" s="138">
        <f>VLOOKUP(A33,'All Regions'!A31:BG145,20,FALSE)</f>
        <v>477</v>
      </c>
      <c r="U33" s="138">
        <f>VLOOKUP(A33,'All Regions'!A31:BH145,21,FALSE)</f>
        <v>5221</v>
      </c>
      <c r="V33" s="141">
        <f>VLOOKUP(A33,'All Regions'!A31:BI145,22,FALSE)</f>
        <v>259</v>
      </c>
      <c r="W33" s="141">
        <f>VLOOKUP(A33,'All Regions'!A31:BJ145,23,FALSE)</f>
        <v>642</v>
      </c>
      <c r="X33" s="141">
        <f>VLOOKUP(A33,'All Regions'!A31:BK145,24,FALSE)</f>
        <v>1128</v>
      </c>
      <c r="Y33" s="141">
        <f>VLOOKUP(A33,'All Regions'!A31:BL145,25,FALSE)</f>
        <v>490</v>
      </c>
      <c r="Z33" s="141">
        <f>VLOOKUP(A33,'All Regions'!A31:BM145,26,FALSE)</f>
        <v>257</v>
      </c>
      <c r="AA33" s="141">
        <f>VLOOKUP(A33,'All Regions'!A31:BN145,27,FALSE)</f>
        <v>257</v>
      </c>
      <c r="AB33" s="141">
        <f>VLOOKUP(A33,'All Regions'!A31:BO145,28,FALSE)</f>
        <v>603</v>
      </c>
      <c r="AC33" s="141">
        <f>VLOOKUP(A33,'All Regions'!A31:BP145,29,FALSE)</f>
        <v>947</v>
      </c>
      <c r="AD33" s="141">
        <f>VLOOKUP(A33,'All Regions'!A31:BQ145,30,FALSE)</f>
        <v>413</v>
      </c>
      <c r="AE33" s="141">
        <f>VLOOKUP(A33,'All Regions'!A31:BR145,31,FALSE)</f>
        <v>221</v>
      </c>
      <c r="AF33" s="141">
        <f>VLOOKUP(A33,'All Regions'!A31:BS145,32,FALSE)</f>
        <v>5217</v>
      </c>
      <c r="AG33" s="33">
        <f>VLOOKUP(A33,'All Regions'!A31:BT145,33,FALSE)</f>
        <v>16</v>
      </c>
      <c r="AH33" s="33">
        <f>VLOOKUP(A33,'All Regions'!A31:BU145,34,FALSE)</f>
        <v>48</v>
      </c>
      <c r="AI33" s="33">
        <f>VLOOKUP(A33,'All Regions'!A31:BV145,35,FALSE)</f>
        <v>268</v>
      </c>
      <c r="AJ33" s="33">
        <f>VLOOKUP(A33,'All Regions'!A31:BW145,36,FALSE)</f>
        <v>0</v>
      </c>
      <c r="AK33" s="33">
        <f>VLOOKUP(A33,'All Regions'!A31:BX145,37,FALSE)</f>
        <v>82</v>
      </c>
      <c r="AL33" s="33">
        <f>VLOOKUP(A33,'All Regions'!A31:BY145,38,FALSE)</f>
        <v>4804</v>
      </c>
      <c r="AM33" s="33">
        <f>VLOOKUP(A33,'All Regions'!A31:BZ145,39,FALSE)</f>
        <v>5221</v>
      </c>
      <c r="AN33" s="34">
        <f>VLOOKUP(A33,'All Regions'!A31:CA145,40,FALSE)</f>
        <v>143</v>
      </c>
      <c r="AO33" s="34">
        <f>VLOOKUP(A33,'All Regions'!A31:CB145,41,FALSE)</f>
        <v>5078</v>
      </c>
      <c r="AP33" s="34">
        <f>VLOOKUP(A33,'All Regions'!A31:CC145,42,FALSE)</f>
        <v>5221</v>
      </c>
      <c r="AQ33" s="27">
        <v>1405</v>
      </c>
      <c r="AR33" s="27">
        <v>8810</v>
      </c>
      <c r="AS33" s="28">
        <v>0.15947786606129399</v>
      </c>
      <c r="AT33" s="35">
        <f>VLOOKUP(A33,'All Regions'!A31:CG145,46,FALSE)</f>
        <v>427</v>
      </c>
      <c r="AU33" s="35">
        <f>VLOOKUP(A33,'All Regions'!A31:CH145,47,FALSE)</f>
        <v>10417</v>
      </c>
      <c r="AV33" s="36">
        <f>VLOOKUP(A33,'All Regions'!A31:CI145,48,FALSE)</f>
        <v>4.0990688297974462E-2</v>
      </c>
      <c r="AW33" s="37">
        <v>1242</v>
      </c>
      <c r="AX33" s="37">
        <v>8842</v>
      </c>
      <c r="AY33" s="38">
        <v>0.14046595792807057</v>
      </c>
      <c r="AZ33" s="39">
        <v>372</v>
      </c>
      <c r="BA33" s="39">
        <v>10417</v>
      </c>
      <c r="BB33" s="40">
        <v>3.5710857252567917E-2</v>
      </c>
    </row>
    <row r="34" spans="1:54" ht="15.75" x14ac:dyDescent="0.25">
      <c r="A34" s="42" t="s">
        <v>90</v>
      </c>
      <c r="B34" s="85" t="s">
        <v>199</v>
      </c>
      <c r="C34" s="64">
        <f>VLOOKUP(A34,'All Regions'!A32:AP146,3,FALSE)</f>
        <v>72</v>
      </c>
      <c r="D34" s="64">
        <f>VLOOKUP(A34,'All Regions'!A32:AQ146,4,FALSE)</f>
        <v>246</v>
      </c>
      <c r="E34" s="64">
        <f>VLOOKUP(A34,'All Regions'!A32:AR146,5,FALSE)</f>
        <v>240</v>
      </c>
      <c r="F34" s="64">
        <f>VLOOKUP(A34,'All Regions'!A32:AS146,6,FALSE)</f>
        <v>146</v>
      </c>
      <c r="G34" s="64">
        <f>VLOOKUP(A34,'All Regions'!A32:AT146,7,FALSE)</f>
        <v>815</v>
      </c>
      <c r="H34" s="65">
        <f>VLOOKUP(A34,'All Regions'!A32:AU146,8,FALSE)</f>
        <v>0.47361963190184048</v>
      </c>
      <c r="I34" s="65">
        <f>VLOOKUP(A34,'All Regions'!A32:AV146,9,FALSE)</f>
        <v>0.17914110429447852</v>
      </c>
      <c r="J34" s="64">
        <f>VLOOKUP(A34,'All Regions'!A32:AW146,10,FALSE)</f>
        <v>111</v>
      </c>
      <c r="K34" s="29">
        <f>VLOOKUP(A34,'All Regions'!A32:AX146,11,FALSE)</f>
        <v>476</v>
      </c>
      <c r="L34" s="29">
        <f>VLOOKUP(A34,'All Regions'!A32:AY146,12,FALSE)</f>
        <v>341</v>
      </c>
      <c r="M34" s="29">
        <f>VLOOKUP(A34,'All Regions'!A32:AZ146,13,FALSE)</f>
        <v>817</v>
      </c>
      <c r="N34" s="30">
        <f>VLOOKUP(A34,'All Regions'!A32:BA146,14,FALSE)</f>
        <v>0.58261933904528762</v>
      </c>
      <c r="O34" s="30">
        <f>VLOOKUP(A34,'All Regions'!A32:BB146,15,FALSE)</f>
        <v>0.41738066095471238</v>
      </c>
      <c r="P34" s="138">
        <f>VLOOKUP(A34,'All Regions'!A32:BC146,16,FALSE)</f>
        <v>66</v>
      </c>
      <c r="Q34" s="138">
        <f>VLOOKUP(A34,'All Regions'!A32:BD146,17,FALSE)</f>
        <v>208</v>
      </c>
      <c r="R34" s="138">
        <f>VLOOKUP(A34,'All Regions'!A32:BE146,18,FALSE)</f>
        <v>303</v>
      </c>
      <c r="S34" s="138">
        <f>VLOOKUP(A34,'All Regions'!A32:BF146,19,FALSE)</f>
        <v>165</v>
      </c>
      <c r="T34" s="138">
        <f>VLOOKUP(A34,'All Regions'!A32:BG146,20,FALSE)</f>
        <v>76</v>
      </c>
      <c r="U34" s="138">
        <f>VLOOKUP(A34,'All Regions'!A32:BH146,21,FALSE)</f>
        <v>818</v>
      </c>
      <c r="V34" s="141">
        <f>VLOOKUP(A34,'All Regions'!A32:BI146,22,FALSE)</f>
        <v>37</v>
      </c>
      <c r="W34" s="141">
        <f>VLOOKUP(A34,'All Regions'!A32:BJ146,23,FALSE)</f>
        <v>124</v>
      </c>
      <c r="X34" s="141">
        <f>VLOOKUP(A34,'All Regions'!A32:BK146,24,FALSE)</f>
        <v>177</v>
      </c>
      <c r="Y34" s="141">
        <f>VLOOKUP(A34,'All Regions'!A32:BL146,25,FALSE)</f>
        <v>100</v>
      </c>
      <c r="Z34" s="141">
        <f>VLOOKUP(A34,'All Regions'!A32:BM146,26,FALSE)</f>
        <v>38</v>
      </c>
      <c r="AA34" s="141">
        <f>VLOOKUP(A34,'All Regions'!A32:BN146,27,FALSE)</f>
        <v>30</v>
      </c>
      <c r="AB34" s="141">
        <f>VLOOKUP(A34,'All Regions'!A32:BO146,28,FALSE)</f>
        <v>84</v>
      </c>
      <c r="AC34" s="141">
        <f>VLOOKUP(A34,'All Regions'!A32:BP146,29,FALSE)</f>
        <v>126</v>
      </c>
      <c r="AD34" s="141">
        <f>VLOOKUP(A34,'All Regions'!A32:BQ146,30,FALSE)</f>
        <v>64</v>
      </c>
      <c r="AE34" s="141">
        <f>VLOOKUP(A34,'All Regions'!A32:BR146,31,FALSE)</f>
        <v>38</v>
      </c>
      <c r="AF34" s="141">
        <f>VLOOKUP(A34,'All Regions'!A32:BS146,32,FALSE)</f>
        <v>818</v>
      </c>
      <c r="AG34" s="33">
        <f>VLOOKUP(A34,'All Regions'!A32:BT146,33,FALSE)</f>
        <v>0</v>
      </c>
      <c r="AH34" s="33">
        <f>VLOOKUP(A34,'All Regions'!A32:BU146,34,FALSE)</f>
        <v>4</v>
      </c>
      <c r="AI34" s="33">
        <f>VLOOKUP(A34,'All Regions'!A32:BV146,35,FALSE)</f>
        <v>8</v>
      </c>
      <c r="AJ34" s="33">
        <f>VLOOKUP(A34,'All Regions'!A32:BW146,36,FALSE)</f>
        <v>0</v>
      </c>
      <c r="AK34" s="33">
        <f>VLOOKUP(A34,'All Regions'!A32:BX146,37,FALSE)</f>
        <v>6</v>
      </c>
      <c r="AL34" s="33">
        <f>VLOOKUP(A34,'All Regions'!A32:BY146,38,FALSE)</f>
        <v>795</v>
      </c>
      <c r="AM34" s="33">
        <f>VLOOKUP(A34,'All Regions'!A32:BZ146,39,FALSE)</f>
        <v>818</v>
      </c>
      <c r="AN34" s="34">
        <f>VLOOKUP(A34,'All Regions'!A32:CA146,40,FALSE)</f>
        <v>12</v>
      </c>
      <c r="AO34" s="34">
        <f>VLOOKUP(A34,'All Regions'!A32:CB146,41,FALSE)</f>
        <v>806</v>
      </c>
      <c r="AP34" s="34">
        <f>VLOOKUP(A34,'All Regions'!A32:CC146,42,FALSE)</f>
        <v>818</v>
      </c>
      <c r="AQ34" s="27">
        <v>277</v>
      </c>
      <c r="AR34" s="27">
        <v>2442</v>
      </c>
      <c r="AS34" s="28">
        <v>0.11343161343161343</v>
      </c>
      <c r="AT34" s="35">
        <f>VLOOKUP(A34,'All Regions'!A32:CG146,46,FALSE)</f>
        <v>102</v>
      </c>
      <c r="AU34" s="35">
        <f>VLOOKUP(A34,'All Regions'!A32:CH146,47,FALSE)</f>
        <v>2447</v>
      </c>
      <c r="AV34" s="36">
        <f>VLOOKUP(A34,'All Regions'!A32:CI146,48,FALSE)</f>
        <v>4.1683694319574992E-2</v>
      </c>
      <c r="AW34" s="37">
        <v>293</v>
      </c>
      <c r="AX34" s="37">
        <v>2442</v>
      </c>
      <c r="AY34" s="38">
        <v>0.11998361998361998</v>
      </c>
      <c r="AZ34" s="39">
        <v>111</v>
      </c>
      <c r="BA34" s="39">
        <v>2447</v>
      </c>
      <c r="BB34" s="40">
        <v>4.5361667347772784E-2</v>
      </c>
    </row>
    <row r="35" spans="1:54" ht="15.75" x14ac:dyDescent="0.25">
      <c r="A35" s="42" t="s">
        <v>91</v>
      </c>
      <c r="B35" s="85" t="s">
        <v>199</v>
      </c>
      <c r="C35" s="64">
        <f>VLOOKUP(A35,'All Regions'!A33:AP147,3,FALSE)</f>
        <v>383</v>
      </c>
      <c r="D35" s="64">
        <f>VLOOKUP(A35,'All Regions'!A33:AQ147,4,FALSE)</f>
        <v>1260</v>
      </c>
      <c r="E35" s="64">
        <f>VLOOKUP(A35,'All Regions'!A33:AR147,5,FALSE)</f>
        <v>1046</v>
      </c>
      <c r="F35" s="64">
        <f>VLOOKUP(A35,'All Regions'!A33:AS147,6,FALSE)</f>
        <v>596</v>
      </c>
      <c r="G35" s="64">
        <f>VLOOKUP(A35,'All Regions'!A33:AT147,7,FALSE)</f>
        <v>3695</v>
      </c>
      <c r="H35" s="65">
        <f>VLOOKUP(A35,'All Regions'!A33:AU147,8,FALSE)</f>
        <v>0.44438430311231392</v>
      </c>
      <c r="I35" s="65">
        <f>VLOOKUP(A35,'All Regions'!A33:AV147,9,FALSE)</f>
        <v>0.16129905277401896</v>
      </c>
      <c r="J35" s="64">
        <f>VLOOKUP(A35,'All Regions'!A33:AW147,10,FALSE)</f>
        <v>410</v>
      </c>
      <c r="K35" s="29">
        <f>VLOOKUP(A35,'All Regions'!A33:AX147,11,FALSE)</f>
        <v>1308</v>
      </c>
      <c r="L35" s="29">
        <f>VLOOKUP(A35,'All Regions'!A33:AY147,12,FALSE)</f>
        <v>2387</v>
      </c>
      <c r="M35" s="29">
        <f>VLOOKUP(A35,'All Regions'!A33:AZ147,13,FALSE)</f>
        <v>3695</v>
      </c>
      <c r="N35" s="30">
        <f>VLOOKUP(A35,'All Regions'!A33:BA147,14,FALSE)</f>
        <v>0.35399188092016237</v>
      </c>
      <c r="O35" s="30">
        <f>VLOOKUP(A35,'All Regions'!A33:BB147,15,FALSE)</f>
        <v>0.64600811907983757</v>
      </c>
      <c r="P35" s="138">
        <f>VLOOKUP(A35,'All Regions'!A33:BC147,16,FALSE)</f>
        <v>256</v>
      </c>
      <c r="Q35" s="138">
        <f>VLOOKUP(A35,'All Regions'!A33:BD147,17,FALSE)</f>
        <v>827</v>
      </c>
      <c r="R35" s="138">
        <f>VLOOKUP(A35,'All Regions'!A33:BE147,18,FALSE)</f>
        <v>1623</v>
      </c>
      <c r="S35" s="138">
        <f>VLOOKUP(A35,'All Regions'!A33:BF147,19,FALSE)</f>
        <v>742</v>
      </c>
      <c r="T35" s="138">
        <f>VLOOKUP(A35,'All Regions'!A33:BG147,20,FALSE)</f>
        <v>248</v>
      </c>
      <c r="U35" s="138">
        <f>VLOOKUP(A35,'All Regions'!A33:BH147,21,FALSE)</f>
        <v>3696</v>
      </c>
      <c r="V35" s="141">
        <f>VLOOKUP(A35,'All Regions'!A33:BI147,22,FALSE)</f>
        <v>107</v>
      </c>
      <c r="W35" s="141">
        <f>VLOOKUP(A35,'All Regions'!A33:BJ147,23,FALSE)</f>
        <v>272</v>
      </c>
      <c r="X35" s="141">
        <f>VLOOKUP(A35,'All Regions'!A33:BK147,24,FALSE)</f>
        <v>569</v>
      </c>
      <c r="Y35" s="141">
        <f>VLOOKUP(A35,'All Regions'!A33:BL147,25,FALSE)</f>
        <v>263</v>
      </c>
      <c r="Z35" s="141">
        <f>VLOOKUP(A35,'All Regions'!A33:BM147,26,FALSE)</f>
        <v>98</v>
      </c>
      <c r="AA35" s="141">
        <f>VLOOKUP(A35,'All Regions'!A33:BN147,27,FALSE)</f>
        <v>150</v>
      </c>
      <c r="AB35" s="141">
        <f>VLOOKUP(A35,'All Regions'!A33:BO147,28,FALSE)</f>
        <v>554</v>
      </c>
      <c r="AC35" s="141">
        <f>VLOOKUP(A35,'All Regions'!A33:BP147,29,FALSE)</f>
        <v>1054</v>
      </c>
      <c r="AD35" s="141">
        <f>VLOOKUP(A35,'All Regions'!A33:BQ147,30,FALSE)</f>
        <v>479</v>
      </c>
      <c r="AE35" s="141">
        <f>VLOOKUP(A35,'All Regions'!A33:BR147,31,FALSE)</f>
        <v>151</v>
      </c>
      <c r="AF35" s="141">
        <f>VLOOKUP(A35,'All Regions'!A33:BS147,32,FALSE)</f>
        <v>3697</v>
      </c>
      <c r="AG35" s="33">
        <f>VLOOKUP(A35,'All Regions'!A33:BT147,33,FALSE)</f>
        <v>10</v>
      </c>
      <c r="AH35" s="33">
        <f>VLOOKUP(A35,'All Regions'!A33:BU147,34,FALSE)</f>
        <v>31</v>
      </c>
      <c r="AI35" s="33">
        <f>VLOOKUP(A35,'All Regions'!A33:BV147,35,FALSE)</f>
        <v>202</v>
      </c>
      <c r="AJ35" s="33">
        <f>VLOOKUP(A35,'All Regions'!A33:BW147,36,FALSE)</f>
        <v>4</v>
      </c>
      <c r="AK35" s="33">
        <f>VLOOKUP(A35,'All Regions'!A33:BX147,37,FALSE)</f>
        <v>58</v>
      </c>
      <c r="AL35" s="33">
        <f>VLOOKUP(A35,'All Regions'!A33:BY147,38,FALSE)</f>
        <v>3390</v>
      </c>
      <c r="AM35" s="33">
        <f>VLOOKUP(A35,'All Regions'!A33:BZ147,39,FALSE)</f>
        <v>3695</v>
      </c>
      <c r="AN35" s="34">
        <f>VLOOKUP(A35,'All Regions'!A33:CA147,40,FALSE)</f>
        <v>70</v>
      </c>
      <c r="AO35" s="34">
        <f>VLOOKUP(A35,'All Regions'!A33:CB147,41,FALSE)</f>
        <v>3626</v>
      </c>
      <c r="AP35" s="34">
        <f>VLOOKUP(A35,'All Regions'!A33:CC147,42,FALSE)</f>
        <v>3696</v>
      </c>
      <c r="AQ35" s="27">
        <v>848</v>
      </c>
      <c r="AR35" s="27">
        <v>5846</v>
      </c>
      <c r="AS35" s="28">
        <v>0.14505644885391722</v>
      </c>
      <c r="AT35" s="35">
        <f>VLOOKUP(A35,'All Regions'!A33:CG147,46,FALSE)</f>
        <v>374</v>
      </c>
      <c r="AU35" s="35">
        <f>VLOOKUP(A35,'All Regions'!A33:CH147,47,FALSE)</f>
        <v>5895</v>
      </c>
      <c r="AV35" s="36">
        <f>VLOOKUP(A35,'All Regions'!A33:CI147,48,FALSE)</f>
        <v>6.3443596268023747E-2</v>
      </c>
      <c r="AW35" s="37">
        <v>594</v>
      </c>
      <c r="AX35" s="37">
        <v>5846</v>
      </c>
      <c r="AY35" s="38">
        <v>0.10160793705097503</v>
      </c>
      <c r="AZ35" s="39">
        <v>103</v>
      </c>
      <c r="BA35" s="39">
        <v>5895</v>
      </c>
      <c r="BB35" s="40">
        <v>1.7472434266327396E-2</v>
      </c>
    </row>
    <row r="36" spans="1:54" ht="15.75" x14ac:dyDescent="0.25">
      <c r="A36" s="42" t="s">
        <v>92</v>
      </c>
      <c r="B36" s="85" t="s">
        <v>199</v>
      </c>
      <c r="C36" s="64">
        <f>VLOOKUP(A36,'All Regions'!A34:AP148,3,FALSE)</f>
        <v>854</v>
      </c>
      <c r="D36" s="64">
        <f>VLOOKUP(A36,'All Regions'!A34:AQ148,4,FALSE)</f>
        <v>2454</v>
      </c>
      <c r="E36" s="64">
        <f>VLOOKUP(A36,'All Regions'!A34:AR148,5,FALSE)</f>
        <v>2476</v>
      </c>
      <c r="F36" s="64">
        <f>VLOOKUP(A36,'All Regions'!A34:AS148,6,FALSE)</f>
        <v>1606</v>
      </c>
      <c r="G36" s="64">
        <f>VLOOKUP(A36,'All Regions'!A34:AT148,7,FALSE)</f>
        <v>8777</v>
      </c>
      <c r="H36" s="65">
        <f>VLOOKUP(A36,'All Regions'!A34:AU148,8,FALSE)</f>
        <v>0.46507918423151418</v>
      </c>
      <c r="I36" s="65">
        <f>VLOOKUP(A36,'All Regions'!A34:AV148,9,FALSE)</f>
        <v>0.18297823857810186</v>
      </c>
      <c r="J36" s="64">
        <f>VLOOKUP(A36,'All Regions'!A34:AW148,10,FALSE)</f>
        <v>1387</v>
      </c>
      <c r="K36" s="29">
        <f>VLOOKUP(A36,'All Regions'!A34:AX148,11,FALSE)</f>
        <v>4440</v>
      </c>
      <c r="L36" s="29">
        <f>VLOOKUP(A36,'All Regions'!A34:AY148,12,FALSE)</f>
        <v>4337</v>
      </c>
      <c r="M36" s="29">
        <f>VLOOKUP(A36,'All Regions'!A34:AZ148,13,FALSE)</f>
        <v>8777</v>
      </c>
      <c r="N36" s="30">
        <f>VLOOKUP(A36,'All Regions'!A34:BA148,14,FALSE)</f>
        <v>0.50586760852227408</v>
      </c>
      <c r="O36" s="30">
        <f>VLOOKUP(A36,'All Regions'!A34:BB148,15,FALSE)</f>
        <v>0.49413239147772586</v>
      </c>
      <c r="P36" s="138">
        <f>VLOOKUP(A36,'All Regions'!A34:BC148,16,FALSE)</f>
        <v>879</v>
      </c>
      <c r="Q36" s="138">
        <f>VLOOKUP(A36,'All Regions'!A34:BD148,17,FALSE)</f>
        <v>2249</v>
      </c>
      <c r="R36" s="138">
        <f>VLOOKUP(A36,'All Regions'!A34:BE148,18,FALSE)</f>
        <v>3532</v>
      </c>
      <c r="S36" s="138">
        <f>VLOOKUP(A36,'All Regions'!A34:BF148,19,FALSE)</f>
        <v>1475</v>
      </c>
      <c r="T36" s="138">
        <f>VLOOKUP(A36,'All Regions'!A34:BG148,20,FALSE)</f>
        <v>642</v>
      </c>
      <c r="U36" s="138">
        <f>VLOOKUP(A36,'All Regions'!A34:BH148,21,FALSE)</f>
        <v>8777</v>
      </c>
      <c r="V36" s="141">
        <f>VLOOKUP(A36,'All Regions'!A34:BI148,22,FALSE)</f>
        <v>441</v>
      </c>
      <c r="W36" s="141">
        <f>VLOOKUP(A36,'All Regions'!A34:BJ148,23,FALSE)</f>
        <v>1105</v>
      </c>
      <c r="X36" s="141">
        <f>VLOOKUP(A36,'All Regions'!A34:BK148,24,FALSE)</f>
        <v>1772</v>
      </c>
      <c r="Y36" s="141">
        <f>VLOOKUP(A36,'All Regions'!A34:BL148,25,FALSE)</f>
        <v>784</v>
      </c>
      <c r="Z36" s="141">
        <f>VLOOKUP(A36,'All Regions'!A34:BM148,26,FALSE)</f>
        <v>339</v>
      </c>
      <c r="AA36" s="141">
        <f>VLOOKUP(A36,'All Regions'!A34:BN148,27,FALSE)</f>
        <v>437</v>
      </c>
      <c r="AB36" s="141">
        <f>VLOOKUP(A36,'All Regions'!A34:BO148,28,FALSE)</f>
        <v>1145</v>
      </c>
      <c r="AC36" s="141">
        <f>VLOOKUP(A36,'All Regions'!A34:BP148,29,FALSE)</f>
        <v>1760</v>
      </c>
      <c r="AD36" s="141">
        <f>VLOOKUP(A36,'All Regions'!A34:BQ148,30,FALSE)</f>
        <v>691</v>
      </c>
      <c r="AE36" s="141">
        <f>VLOOKUP(A36,'All Regions'!A34:BR148,31,FALSE)</f>
        <v>304</v>
      </c>
      <c r="AF36" s="141">
        <f>VLOOKUP(A36,'All Regions'!A34:BS148,32,FALSE)</f>
        <v>8778</v>
      </c>
      <c r="AG36" s="33">
        <f>VLOOKUP(A36,'All Regions'!A34:BT148,33,FALSE)</f>
        <v>46</v>
      </c>
      <c r="AH36" s="33">
        <f>VLOOKUP(A36,'All Regions'!A34:BU148,34,FALSE)</f>
        <v>89</v>
      </c>
      <c r="AI36" s="33">
        <f>VLOOKUP(A36,'All Regions'!A34:BV148,35,FALSE)</f>
        <v>468</v>
      </c>
      <c r="AJ36" s="33">
        <f>VLOOKUP(A36,'All Regions'!A34:BW148,36,FALSE)</f>
        <v>8</v>
      </c>
      <c r="AK36" s="33">
        <f>VLOOKUP(A36,'All Regions'!A34:BX148,37,FALSE)</f>
        <v>150</v>
      </c>
      <c r="AL36" s="33">
        <f>VLOOKUP(A36,'All Regions'!A34:BY148,38,FALSE)</f>
        <v>8017</v>
      </c>
      <c r="AM36" s="33">
        <f>VLOOKUP(A36,'All Regions'!A34:BZ148,39,FALSE)</f>
        <v>8778</v>
      </c>
      <c r="AN36" s="34">
        <f>VLOOKUP(A36,'All Regions'!A34:CA148,40,FALSE)</f>
        <v>262</v>
      </c>
      <c r="AO36" s="34">
        <f>VLOOKUP(A36,'All Regions'!A34:CB148,41,FALSE)</f>
        <v>8514</v>
      </c>
      <c r="AP36" s="34">
        <f>VLOOKUP(A36,'All Regions'!A34:CC148,42,FALSE)</f>
        <v>8776</v>
      </c>
      <c r="AQ36" s="27">
        <v>2371</v>
      </c>
      <c r="AR36" s="27">
        <v>13600</v>
      </c>
      <c r="AS36" s="28">
        <v>0.17433823529411765</v>
      </c>
      <c r="AT36" s="35">
        <f>VLOOKUP(A36,'All Regions'!A34:CG148,46,FALSE)</f>
        <v>862</v>
      </c>
      <c r="AU36" s="35">
        <f>VLOOKUP(A36,'All Regions'!A34:CH148,47,FALSE)</f>
        <v>15053</v>
      </c>
      <c r="AV36" s="36">
        <f>VLOOKUP(A36,'All Regions'!A34:CI148,48,FALSE)</f>
        <v>5.726433269115791E-2</v>
      </c>
      <c r="AW36" s="37">
        <v>2109</v>
      </c>
      <c r="AX36" s="37">
        <v>13506</v>
      </c>
      <c r="AY36" s="38">
        <v>0.15615282096845845</v>
      </c>
      <c r="AZ36" s="39">
        <v>249</v>
      </c>
      <c r="BA36" s="39">
        <v>15053</v>
      </c>
      <c r="BB36" s="40">
        <v>1.6541553178768351E-2</v>
      </c>
    </row>
    <row r="37" spans="1:54" ht="15.75" x14ac:dyDescent="0.25">
      <c r="A37" s="42" t="s">
        <v>102</v>
      </c>
      <c r="B37" s="85" t="s">
        <v>199</v>
      </c>
      <c r="C37" s="64">
        <f>VLOOKUP(A37,'All Regions'!A35:AP149,3,FALSE)</f>
        <v>64</v>
      </c>
      <c r="D37" s="64">
        <f>VLOOKUP(A37,'All Regions'!A35:AQ149,4,FALSE)</f>
        <v>233</v>
      </c>
      <c r="E37" s="64">
        <f>VLOOKUP(A37,'All Regions'!A35:AR149,5,FALSE)</f>
        <v>212</v>
      </c>
      <c r="F37" s="64">
        <f>VLOOKUP(A37,'All Regions'!A35:AS149,6,FALSE)</f>
        <v>137</v>
      </c>
      <c r="G37" s="64">
        <f>VLOOKUP(A37,'All Regions'!A35:AT149,7,FALSE)</f>
        <v>753</v>
      </c>
      <c r="H37" s="65">
        <f>VLOOKUP(A37,'All Regions'!A35:AU149,8,FALSE)</f>
        <v>0.46347941567065071</v>
      </c>
      <c r="I37" s="65">
        <f>VLOOKUP(A37,'All Regions'!A35:AV149,9,FALSE)</f>
        <v>0.18193891102257637</v>
      </c>
      <c r="J37" s="64">
        <f>VLOOKUP(A37,'All Regions'!A35:AW149,10,FALSE)</f>
        <v>107</v>
      </c>
      <c r="K37" s="29">
        <f>VLOOKUP(A37,'All Regions'!A35:AX149,11,FALSE)</f>
        <v>381</v>
      </c>
      <c r="L37" s="29">
        <f>VLOOKUP(A37,'All Regions'!A35:AY149,12,FALSE)</f>
        <v>372</v>
      </c>
      <c r="M37" s="29">
        <f>VLOOKUP(A37,'All Regions'!A35:AZ149,13,FALSE)</f>
        <v>753</v>
      </c>
      <c r="N37" s="30">
        <f>VLOOKUP(A37,'All Regions'!A35:BA149,14,FALSE)</f>
        <v>0.50597609561752988</v>
      </c>
      <c r="O37" s="30">
        <f>VLOOKUP(A37,'All Regions'!A35:BB149,15,FALSE)</f>
        <v>0.49402390438247012</v>
      </c>
      <c r="P37" s="138">
        <f>VLOOKUP(A37,'All Regions'!A35:BC149,16,FALSE)</f>
        <v>61</v>
      </c>
      <c r="Q37" s="138">
        <f>VLOOKUP(A37,'All Regions'!A35:BD149,17,FALSE)</f>
        <v>213</v>
      </c>
      <c r="R37" s="138">
        <f>VLOOKUP(A37,'All Regions'!A35:BE149,18,FALSE)</f>
        <v>272</v>
      </c>
      <c r="S37" s="138">
        <f>VLOOKUP(A37,'All Regions'!A35:BF149,19,FALSE)</f>
        <v>145</v>
      </c>
      <c r="T37" s="138">
        <f>VLOOKUP(A37,'All Regions'!A35:BG149,20,FALSE)</f>
        <v>63</v>
      </c>
      <c r="U37" s="138">
        <f>VLOOKUP(A37,'All Regions'!A35:BH149,21,FALSE)</f>
        <v>754</v>
      </c>
      <c r="V37" s="141">
        <f>VLOOKUP(A37,'All Regions'!A35:BI149,22,FALSE)</f>
        <v>26</v>
      </c>
      <c r="W37" s="141">
        <f>VLOOKUP(A37,'All Regions'!A35:BJ149,23,FALSE)</f>
        <v>98</v>
      </c>
      <c r="X37" s="141">
        <f>VLOOKUP(A37,'All Regions'!A35:BK149,24,FALSE)</f>
        <v>150</v>
      </c>
      <c r="Y37" s="141">
        <f>VLOOKUP(A37,'All Regions'!A35:BL149,25,FALSE)</f>
        <v>76</v>
      </c>
      <c r="Z37" s="141">
        <f>VLOOKUP(A37,'All Regions'!A35:BM149,26,FALSE)</f>
        <v>32</v>
      </c>
      <c r="AA37" s="141">
        <f>VLOOKUP(A37,'All Regions'!A35:BN149,27,FALSE)</f>
        <v>35</v>
      </c>
      <c r="AB37" s="141">
        <f>VLOOKUP(A37,'All Regions'!A35:BO149,28,FALSE)</f>
        <v>114</v>
      </c>
      <c r="AC37" s="141">
        <f>VLOOKUP(A37,'All Regions'!A35:BP149,29,FALSE)</f>
        <v>122</v>
      </c>
      <c r="AD37" s="141">
        <f>VLOOKUP(A37,'All Regions'!A35:BQ149,30,FALSE)</f>
        <v>70</v>
      </c>
      <c r="AE37" s="141">
        <f>VLOOKUP(A37,'All Regions'!A35:BR149,31,FALSE)</f>
        <v>32</v>
      </c>
      <c r="AF37" s="141">
        <f>VLOOKUP(A37,'All Regions'!A35:BS149,32,FALSE)</f>
        <v>755</v>
      </c>
      <c r="AG37" s="33">
        <f>VLOOKUP(A37,'All Regions'!A35:BT149,33,FALSE)</f>
        <v>0</v>
      </c>
      <c r="AH37" s="33">
        <f>VLOOKUP(A37,'All Regions'!A35:BU149,34,FALSE)</f>
        <v>0</v>
      </c>
      <c r="AI37" s="33">
        <f>VLOOKUP(A37,'All Regions'!A35:BV149,35,FALSE)</f>
        <v>8</v>
      </c>
      <c r="AJ37" s="33">
        <f>VLOOKUP(A37,'All Regions'!A35:BW149,36,FALSE)</f>
        <v>0</v>
      </c>
      <c r="AK37" s="33">
        <f>VLOOKUP(A37,'All Regions'!A35:BX149,37,FALSE)</f>
        <v>7</v>
      </c>
      <c r="AL37" s="33">
        <f>VLOOKUP(A37,'All Regions'!A35:BY149,38,FALSE)</f>
        <v>732</v>
      </c>
      <c r="AM37" s="33">
        <f>VLOOKUP(A37,'All Regions'!A35:BZ149,39,FALSE)</f>
        <v>753</v>
      </c>
      <c r="AN37" s="34">
        <f>VLOOKUP(A37,'All Regions'!A35:CA149,40,FALSE)</f>
        <v>10</v>
      </c>
      <c r="AO37" s="34">
        <f>VLOOKUP(A37,'All Regions'!A35:CB149,41,FALSE)</f>
        <v>743</v>
      </c>
      <c r="AP37" s="34">
        <f>VLOOKUP(A37,'All Regions'!A35:CC149,42,FALSE)</f>
        <v>753</v>
      </c>
      <c r="AQ37" s="27">
        <v>467</v>
      </c>
      <c r="AR37" s="27">
        <v>2223</v>
      </c>
      <c r="AS37" s="28">
        <v>0.21007647323436798</v>
      </c>
      <c r="AT37" s="35">
        <f>VLOOKUP(A37,'All Regions'!A35:CG149,46,FALSE)</f>
        <v>36</v>
      </c>
      <c r="AU37" s="35">
        <f>VLOOKUP(A37,'All Regions'!A35:CH149,47,FALSE)</f>
        <v>2234</v>
      </c>
      <c r="AV37" s="36">
        <f>VLOOKUP(A37,'All Regions'!A35:CI149,48,FALSE)</f>
        <v>1.611459265890779E-2</v>
      </c>
      <c r="AW37" s="37">
        <v>250</v>
      </c>
      <c r="AX37" s="37">
        <v>2223</v>
      </c>
      <c r="AY37" s="38">
        <v>0.11246063877642826</v>
      </c>
      <c r="AZ37" s="39">
        <v>153</v>
      </c>
      <c r="BA37" s="39">
        <v>2234</v>
      </c>
      <c r="BB37" s="40">
        <v>6.8487018800358096E-2</v>
      </c>
    </row>
    <row r="38" spans="1:54" ht="15.75" x14ac:dyDescent="0.25">
      <c r="A38" s="42" t="s">
        <v>103</v>
      </c>
      <c r="B38" s="85" t="s">
        <v>199</v>
      </c>
      <c r="C38" s="64">
        <f>VLOOKUP(A38,'All Regions'!A36:AP150,3,FALSE)</f>
        <v>106</v>
      </c>
      <c r="D38" s="64">
        <f>VLOOKUP(A38,'All Regions'!A36:AQ150,4,FALSE)</f>
        <v>313</v>
      </c>
      <c r="E38" s="64">
        <f>VLOOKUP(A38,'All Regions'!A36:AR150,5,FALSE)</f>
        <v>305</v>
      </c>
      <c r="F38" s="64">
        <f>VLOOKUP(A38,'All Regions'!A36:AS150,6,FALSE)</f>
        <v>198</v>
      </c>
      <c r="G38" s="64">
        <f>VLOOKUP(A38,'All Regions'!A36:AT150,7,FALSE)</f>
        <v>1132</v>
      </c>
      <c r="H38" s="65">
        <f>VLOOKUP(A38,'All Regions'!A36:AU150,8,FALSE)</f>
        <v>0.44434628975265017</v>
      </c>
      <c r="I38" s="65">
        <f>VLOOKUP(A38,'All Regions'!A36:AV150,9,FALSE)</f>
        <v>0.17491166077738515</v>
      </c>
      <c r="J38" s="64">
        <f>VLOOKUP(A38,'All Regions'!A36:AW150,10,FALSE)</f>
        <v>210</v>
      </c>
      <c r="K38" s="29">
        <f>VLOOKUP(A38,'All Regions'!A36:AX150,11,FALSE)</f>
        <v>607</v>
      </c>
      <c r="L38" s="29">
        <f>VLOOKUP(A38,'All Regions'!A36:AY150,12,FALSE)</f>
        <v>524</v>
      </c>
      <c r="M38" s="29">
        <f>VLOOKUP(A38,'All Regions'!A36:AZ150,13,FALSE)</f>
        <v>1131</v>
      </c>
      <c r="N38" s="30">
        <f>VLOOKUP(A38,'All Regions'!A36:BA150,14,FALSE)</f>
        <v>0.53669319186560571</v>
      </c>
      <c r="O38" s="30">
        <f>VLOOKUP(A38,'All Regions'!A36:BB150,15,FALSE)</f>
        <v>0.46330680813439434</v>
      </c>
      <c r="P38" s="138">
        <f>VLOOKUP(A38,'All Regions'!A36:BC150,16,FALSE)</f>
        <v>144</v>
      </c>
      <c r="Q38" s="138">
        <f>VLOOKUP(A38,'All Regions'!A36:BD150,17,FALSE)</f>
        <v>272</v>
      </c>
      <c r="R38" s="138">
        <f>VLOOKUP(A38,'All Regions'!A36:BE150,18,FALSE)</f>
        <v>421</v>
      </c>
      <c r="S38" s="138">
        <f>VLOOKUP(A38,'All Regions'!A36:BF150,19,FALSE)</f>
        <v>194</v>
      </c>
      <c r="T38" s="138">
        <f>VLOOKUP(A38,'All Regions'!A36:BG150,20,FALSE)</f>
        <v>101</v>
      </c>
      <c r="U38" s="138">
        <f>VLOOKUP(A38,'All Regions'!A36:BH150,21,FALSE)</f>
        <v>1132</v>
      </c>
      <c r="V38" s="141">
        <f>VLOOKUP(A38,'All Regions'!A36:BI150,22,FALSE)</f>
        <v>71</v>
      </c>
      <c r="W38" s="141">
        <f>VLOOKUP(A38,'All Regions'!A36:BJ150,23,FALSE)</f>
        <v>137</v>
      </c>
      <c r="X38" s="141">
        <f>VLOOKUP(A38,'All Regions'!A36:BK150,24,FALSE)</f>
        <v>238</v>
      </c>
      <c r="Y38" s="141">
        <f>VLOOKUP(A38,'All Regions'!A36:BL150,25,FALSE)</f>
        <v>100</v>
      </c>
      <c r="Z38" s="141">
        <f>VLOOKUP(A38,'All Regions'!A36:BM150,26,FALSE)</f>
        <v>60</v>
      </c>
      <c r="AA38" s="141">
        <f>VLOOKUP(A38,'All Regions'!A36:BN150,27,FALSE)</f>
        <v>74</v>
      </c>
      <c r="AB38" s="141">
        <f>VLOOKUP(A38,'All Regions'!A36:BO150,28,FALSE)</f>
        <v>134</v>
      </c>
      <c r="AC38" s="141">
        <f>VLOOKUP(A38,'All Regions'!A36:BP150,29,FALSE)</f>
        <v>183</v>
      </c>
      <c r="AD38" s="141">
        <f>VLOOKUP(A38,'All Regions'!A36:BQ150,30,FALSE)</f>
        <v>94</v>
      </c>
      <c r="AE38" s="141">
        <f>VLOOKUP(A38,'All Regions'!A36:BR150,31,FALSE)</f>
        <v>41</v>
      </c>
      <c r="AF38" s="141">
        <f>VLOOKUP(A38,'All Regions'!A36:BS150,32,FALSE)</f>
        <v>1132</v>
      </c>
      <c r="AG38" s="33">
        <f>VLOOKUP(A38,'All Regions'!A36:BT150,33,FALSE)</f>
        <v>4</v>
      </c>
      <c r="AH38" s="33">
        <f>VLOOKUP(A38,'All Regions'!A36:BU150,34,FALSE)</f>
        <v>5</v>
      </c>
      <c r="AI38" s="33">
        <f>VLOOKUP(A38,'All Regions'!A36:BV150,35,FALSE)</f>
        <v>14</v>
      </c>
      <c r="AJ38" s="33">
        <f>VLOOKUP(A38,'All Regions'!A36:BW150,36,FALSE)</f>
        <v>0</v>
      </c>
      <c r="AK38" s="33">
        <f>VLOOKUP(A38,'All Regions'!A36:BX150,37,FALSE)</f>
        <v>6</v>
      </c>
      <c r="AL38" s="33">
        <f>VLOOKUP(A38,'All Regions'!A36:BY150,38,FALSE)</f>
        <v>1102</v>
      </c>
      <c r="AM38" s="33">
        <f>VLOOKUP(A38,'All Regions'!A36:BZ150,39,FALSE)</f>
        <v>1131</v>
      </c>
      <c r="AN38" s="34">
        <f>VLOOKUP(A38,'All Regions'!A36:CA150,40,FALSE)</f>
        <v>10</v>
      </c>
      <c r="AO38" s="34">
        <f>VLOOKUP(A38,'All Regions'!A36:CB150,41,FALSE)</f>
        <v>1121</v>
      </c>
      <c r="AP38" s="34">
        <f>VLOOKUP(A38,'All Regions'!A36:CC150,42,FALSE)</f>
        <v>1131</v>
      </c>
      <c r="AQ38" s="27">
        <v>398</v>
      </c>
      <c r="AR38" s="27">
        <v>2443</v>
      </c>
      <c r="AS38" s="28">
        <v>0.16291444944740074</v>
      </c>
      <c r="AT38" s="35">
        <f>VLOOKUP(A38,'All Regions'!A36:CG150,46,FALSE)</f>
        <v>136</v>
      </c>
      <c r="AU38" s="35">
        <f>VLOOKUP(A38,'All Regions'!A36:CH150,47,FALSE)</f>
        <v>2450</v>
      </c>
      <c r="AV38" s="36">
        <f>VLOOKUP(A38,'All Regions'!A36:CI150,48,FALSE)</f>
        <v>5.5510204081632653E-2</v>
      </c>
      <c r="AW38" s="37">
        <v>212</v>
      </c>
      <c r="AX38" s="37">
        <v>2443</v>
      </c>
      <c r="AY38" s="38">
        <v>8.6778550961932044E-2</v>
      </c>
      <c r="AZ38" s="39">
        <v>250</v>
      </c>
      <c r="BA38" s="39">
        <v>2450</v>
      </c>
      <c r="BB38" s="40">
        <v>0.10204081632653061</v>
      </c>
    </row>
    <row r="39" spans="1:54" ht="15.75" x14ac:dyDescent="0.25">
      <c r="A39" s="42" t="s">
        <v>106</v>
      </c>
      <c r="B39" s="85" t="s">
        <v>199</v>
      </c>
      <c r="C39" s="64">
        <f>VLOOKUP(A39,'All Regions'!A37:AP151,3,FALSE)</f>
        <v>180</v>
      </c>
      <c r="D39" s="64">
        <f>VLOOKUP(A39,'All Regions'!A37:AQ151,4,FALSE)</f>
        <v>575</v>
      </c>
      <c r="E39" s="64">
        <f>VLOOKUP(A39,'All Regions'!A37:AR151,5,FALSE)</f>
        <v>517</v>
      </c>
      <c r="F39" s="64">
        <f>VLOOKUP(A39,'All Regions'!A37:AS151,6,FALSE)</f>
        <v>345</v>
      </c>
      <c r="G39" s="64">
        <f>VLOOKUP(A39,'All Regions'!A37:AT151,7,FALSE)</f>
        <v>1833</v>
      </c>
      <c r="H39" s="65">
        <f>VLOOKUP(A39,'All Regions'!A37:AU151,8,FALSE)</f>
        <v>0.47026732133115112</v>
      </c>
      <c r="I39" s="65">
        <f>VLOOKUP(A39,'All Regions'!A37:AV151,9,FALSE)</f>
        <v>0.18821603927986907</v>
      </c>
      <c r="J39" s="64">
        <f>VLOOKUP(A39,'All Regions'!A37:AW151,10,FALSE)</f>
        <v>216</v>
      </c>
      <c r="K39" s="29">
        <f>VLOOKUP(A39,'All Regions'!A37:AX151,11,FALSE)</f>
        <v>894</v>
      </c>
      <c r="L39" s="29">
        <f>VLOOKUP(A39,'All Regions'!A37:AY151,12,FALSE)</f>
        <v>940</v>
      </c>
      <c r="M39" s="29">
        <f>VLOOKUP(A39,'All Regions'!A37:AZ151,13,FALSE)</f>
        <v>1834</v>
      </c>
      <c r="N39" s="30">
        <f>VLOOKUP(A39,'All Regions'!A37:BA151,14,FALSE)</f>
        <v>0.48745910577971646</v>
      </c>
      <c r="O39" s="30">
        <f>VLOOKUP(A39,'All Regions'!A37:BB151,15,FALSE)</f>
        <v>0.51254089422028348</v>
      </c>
      <c r="P39" s="138">
        <f>VLOOKUP(A39,'All Regions'!A37:BC151,16,FALSE)</f>
        <v>140</v>
      </c>
      <c r="Q39" s="138">
        <f>VLOOKUP(A39,'All Regions'!A37:BD151,17,FALSE)</f>
        <v>415</v>
      </c>
      <c r="R39" s="138">
        <f>VLOOKUP(A39,'All Regions'!A37:BE151,18,FALSE)</f>
        <v>756</v>
      </c>
      <c r="S39" s="138">
        <f>VLOOKUP(A39,'All Regions'!A37:BF151,19,FALSE)</f>
        <v>331</v>
      </c>
      <c r="T39" s="138">
        <f>VLOOKUP(A39,'All Regions'!A37:BG151,20,FALSE)</f>
        <v>190</v>
      </c>
      <c r="U39" s="138">
        <f>VLOOKUP(A39,'All Regions'!A37:BH151,21,FALSE)</f>
        <v>1832</v>
      </c>
      <c r="V39" s="141">
        <f>VLOOKUP(A39,'All Regions'!A37:BI151,22,FALSE)</f>
        <v>74</v>
      </c>
      <c r="W39" s="141">
        <f>VLOOKUP(A39,'All Regions'!A37:BJ151,23,FALSE)</f>
        <v>209</v>
      </c>
      <c r="X39" s="141">
        <f>VLOOKUP(A39,'All Regions'!A37:BK151,24,FALSE)</f>
        <v>368</v>
      </c>
      <c r="Y39" s="141">
        <f>VLOOKUP(A39,'All Regions'!A37:BL151,25,FALSE)</f>
        <v>156</v>
      </c>
      <c r="Z39" s="141">
        <f>VLOOKUP(A39,'All Regions'!A37:BM151,26,FALSE)</f>
        <v>88</v>
      </c>
      <c r="AA39" s="141">
        <f>VLOOKUP(A39,'All Regions'!A37:BN151,27,FALSE)</f>
        <v>66</v>
      </c>
      <c r="AB39" s="141">
        <f>VLOOKUP(A39,'All Regions'!A37:BO151,28,FALSE)</f>
        <v>206</v>
      </c>
      <c r="AC39" s="141">
        <f>VLOOKUP(A39,'All Regions'!A37:BP151,29,FALSE)</f>
        <v>390</v>
      </c>
      <c r="AD39" s="141">
        <f>VLOOKUP(A39,'All Regions'!A37:BQ151,30,FALSE)</f>
        <v>176</v>
      </c>
      <c r="AE39" s="141">
        <f>VLOOKUP(A39,'All Regions'!A37:BR151,31,FALSE)</f>
        <v>102</v>
      </c>
      <c r="AF39" s="141">
        <f>VLOOKUP(A39,'All Regions'!A37:BS151,32,FALSE)</f>
        <v>1835</v>
      </c>
      <c r="AG39" s="33">
        <f>VLOOKUP(A39,'All Regions'!A37:BT151,33,FALSE)</f>
        <v>6</v>
      </c>
      <c r="AH39" s="33">
        <f>VLOOKUP(A39,'All Regions'!A37:BU151,34,FALSE)</f>
        <v>18</v>
      </c>
      <c r="AI39" s="33">
        <f>VLOOKUP(A39,'All Regions'!A37:BV151,35,FALSE)</f>
        <v>74</v>
      </c>
      <c r="AJ39" s="33">
        <f>VLOOKUP(A39,'All Regions'!A37:BW151,36,FALSE)</f>
        <v>0</v>
      </c>
      <c r="AK39" s="33">
        <f>VLOOKUP(A39,'All Regions'!A37:BX151,37,FALSE)</f>
        <v>18</v>
      </c>
      <c r="AL39" s="33">
        <f>VLOOKUP(A39,'All Regions'!A37:BY151,38,FALSE)</f>
        <v>1716</v>
      </c>
      <c r="AM39" s="33">
        <f>VLOOKUP(A39,'All Regions'!A37:BZ151,39,FALSE)</f>
        <v>1832</v>
      </c>
      <c r="AN39" s="34">
        <f>VLOOKUP(A39,'All Regions'!A37:CA151,40,FALSE)</f>
        <v>44</v>
      </c>
      <c r="AO39" s="34">
        <f>VLOOKUP(A39,'All Regions'!A37:CB151,41,FALSE)</f>
        <v>1788</v>
      </c>
      <c r="AP39" s="34">
        <f>VLOOKUP(A39,'All Regions'!A37:CC151,42,FALSE)</f>
        <v>1832</v>
      </c>
      <c r="AQ39" s="27">
        <v>428</v>
      </c>
      <c r="AR39" s="27">
        <v>3273</v>
      </c>
      <c r="AS39" s="28">
        <v>0.13076688053773297</v>
      </c>
      <c r="AT39" s="35">
        <f>VLOOKUP(A39,'All Regions'!A37:CG151,46,FALSE)</f>
        <v>172</v>
      </c>
      <c r="AU39" s="35">
        <f>VLOOKUP(A39,'All Regions'!A37:CH151,47,FALSE)</f>
        <v>3287</v>
      </c>
      <c r="AV39" s="36">
        <f>VLOOKUP(A39,'All Regions'!A37:CI151,48,FALSE)</f>
        <v>5.2327350167325828E-2</v>
      </c>
      <c r="AW39" s="37">
        <v>398</v>
      </c>
      <c r="AX39" s="37">
        <v>3256</v>
      </c>
      <c r="AY39" s="38">
        <v>0.12223587223587223</v>
      </c>
      <c r="AZ39" s="39">
        <v>110</v>
      </c>
      <c r="BA39" s="39">
        <v>3287</v>
      </c>
      <c r="BB39" s="40">
        <v>3.3465165804685122E-2</v>
      </c>
    </row>
    <row r="40" spans="1:54" ht="15.75" x14ac:dyDescent="0.25">
      <c r="A40" s="42" t="s">
        <v>109</v>
      </c>
      <c r="B40" s="85" t="s">
        <v>199</v>
      </c>
      <c r="C40" s="64">
        <f>VLOOKUP(A40,'All Regions'!A38:AP152,3,FALSE)</f>
        <v>330</v>
      </c>
      <c r="D40" s="64">
        <f>VLOOKUP(A40,'All Regions'!A38:AQ152,4,FALSE)</f>
        <v>619</v>
      </c>
      <c r="E40" s="64">
        <f>VLOOKUP(A40,'All Regions'!A38:AR152,5,FALSE)</f>
        <v>571</v>
      </c>
      <c r="F40" s="64">
        <f>VLOOKUP(A40,'All Regions'!A38:AS152,6,FALSE)</f>
        <v>348</v>
      </c>
      <c r="G40" s="64">
        <f>VLOOKUP(A40,'All Regions'!A38:AT152,7,FALSE)</f>
        <v>2114</v>
      </c>
      <c r="H40" s="65">
        <f>VLOOKUP(A40,'All Regions'!A38:AU152,8,FALSE)</f>
        <v>0.43472090823084203</v>
      </c>
      <c r="I40" s="65">
        <f>VLOOKUP(A40,'All Regions'!A38:AV152,9,FALSE)</f>
        <v>0.16461684011352887</v>
      </c>
      <c r="J40" s="64">
        <f>VLOOKUP(A40,'All Regions'!A38:AW152,10,FALSE)</f>
        <v>246</v>
      </c>
      <c r="K40" s="29">
        <f>VLOOKUP(A40,'All Regions'!A38:AX152,11,FALSE)</f>
        <v>970</v>
      </c>
      <c r="L40" s="29">
        <f>VLOOKUP(A40,'All Regions'!A38:AY152,12,FALSE)</f>
        <v>1143</v>
      </c>
      <c r="M40" s="29">
        <f>VLOOKUP(A40,'All Regions'!A38:AZ152,13,FALSE)</f>
        <v>2113</v>
      </c>
      <c r="N40" s="30">
        <f>VLOOKUP(A40,'All Regions'!A38:BA152,14,FALSE)</f>
        <v>0.45906294368196876</v>
      </c>
      <c r="O40" s="30">
        <f>VLOOKUP(A40,'All Regions'!A38:BB152,15,FALSE)</f>
        <v>0.54093705631803124</v>
      </c>
      <c r="P40" s="138">
        <f>VLOOKUP(A40,'All Regions'!A38:BC152,16,FALSE)</f>
        <v>144</v>
      </c>
      <c r="Q40" s="138">
        <f>VLOOKUP(A40,'All Regions'!A38:BD152,17,FALSE)</f>
        <v>571</v>
      </c>
      <c r="R40" s="138">
        <f>VLOOKUP(A40,'All Regions'!A38:BE152,18,FALSE)</f>
        <v>881</v>
      </c>
      <c r="S40" s="138">
        <f>VLOOKUP(A40,'All Regions'!A38:BF152,19,FALSE)</f>
        <v>392</v>
      </c>
      <c r="T40" s="138">
        <f>VLOOKUP(A40,'All Regions'!A38:BG152,20,FALSE)</f>
        <v>126</v>
      </c>
      <c r="U40" s="138">
        <f>VLOOKUP(A40,'All Regions'!A38:BH152,21,FALSE)</f>
        <v>2114</v>
      </c>
      <c r="V40" s="141">
        <f>VLOOKUP(A40,'All Regions'!A38:BI152,22,FALSE)</f>
        <v>65</v>
      </c>
      <c r="W40" s="141">
        <f>VLOOKUP(A40,'All Regions'!A38:BJ152,23,FALSE)</f>
        <v>258</v>
      </c>
      <c r="X40" s="141">
        <f>VLOOKUP(A40,'All Regions'!A38:BK152,24,FALSE)</f>
        <v>391</v>
      </c>
      <c r="Y40" s="141">
        <f>VLOOKUP(A40,'All Regions'!A38:BL152,25,FALSE)</f>
        <v>190</v>
      </c>
      <c r="Z40" s="141">
        <f>VLOOKUP(A40,'All Regions'!A38:BM152,26,FALSE)</f>
        <v>66</v>
      </c>
      <c r="AA40" s="141">
        <f>VLOOKUP(A40,'All Regions'!A38:BN152,27,FALSE)</f>
        <v>78</v>
      </c>
      <c r="AB40" s="141">
        <f>VLOOKUP(A40,'All Regions'!A38:BO152,28,FALSE)</f>
        <v>312</v>
      </c>
      <c r="AC40" s="141">
        <f>VLOOKUP(A40,'All Regions'!A38:BP152,29,FALSE)</f>
        <v>490</v>
      </c>
      <c r="AD40" s="141">
        <f>VLOOKUP(A40,'All Regions'!A38:BQ152,30,FALSE)</f>
        <v>202</v>
      </c>
      <c r="AE40" s="141">
        <f>VLOOKUP(A40,'All Regions'!A38:BR152,31,FALSE)</f>
        <v>60</v>
      </c>
      <c r="AF40" s="141">
        <f>VLOOKUP(A40,'All Regions'!A38:BS152,32,FALSE)</f>
        <v>2112</v>
      </c>
      <c r="AG40" s="33">
        <f>VLOOKUP(A40,'All Regions'!A38:BT152,33,FALSE)</f>
        <v>19</v>
      </c>
      <c r="AH40" s="33">
        <f>VLOOKUP(A40,'All Regions'!A38:BU152,34,FALSE)</f>
        <v>37</v>
      </c>
      <c r="AI40" s="33">
        <f>VLOOKUP(A40,'All Regions'!A38:BV152,35,FALSE)</f>
        <v>150</v>
      </c>
      <c r="AJ40" s="33">
        <f>VLOOKUP(A40,'All Regions'!A38:BW152,36,FALSE)</f>
        <v>6</v>
      </c>
      <c r="AK40" s="33">
        <f>VLOOKUP(A40,'All Regions'!A38:BX152,37,FALSE)</f>
        <v>29</v>
      </c>
      <c r="AL40" s="33">
        <f>VLOOKUP(A40,'All Regions'!A38:BY152,38,FALSE)</f>
        <v>1873</v>
      </c>
      <c r="AM40" s="33">
        <f>VLOOKUP(A40,'All Regions'!A38:BZ152,39,FALSE)</f>
        <v>2114</v>
      </c>
      <c r="AN40" s="34">
        <f>VLOOKUP(A40,'All Regions'!A38:CA152,40,FALSE)</f>
        <v>415</v>
      </c>
      <c r="AO40" s="34">
        <f>VLOOKUP(A40,'All Regions'!A38:CB152,41,FALSE)</f>
        <v>1698</v>
      </c>
      <c r="AP40" s="34">
        <f>VLOOKUP(A40,'All Regions'!A38:CC152,42,FALSE)</f>
        <v>2113</v>
      </c>
      <c r="AQ40" s="27">
        <v>322</v>
      </c>
      <c r="AR40" s="27">
        <v>3393</v>
      </c>
      <c r="AS40" s="28">
        <v>9.490126731506042E-2</v>
      </c>
      <c r="AT40" s="35">
        <f>VLOOKUP(A40,'All Regions'!A38:CG152,46,FALSE)</f>
        <v>127</v>
      </c>
      <c r="AU40" s="35">
        <f>VLOOKUP(A40,'All Regions'!A38:CH152,47,FALSE)</f>
        <v>3436</v>
      </c>
      <c r="AV40" s="36">
        <f>VLOOKUP(A40,'All Regions'!A38:CI152,48,FALSE)</f>
        <v>3.6961583236321302E-2</v>
      </c>
      <c r="AW40" s="37">
        <v>487</v>
      </c>
      <c r="AX40" s="37">
        <v>3395</v>
      </c>
      <c r="AY40" s="38">
        <v>0.1434462444771723</v>
      </c>
      <c r="AZ40" s="39">
        <v>731</v>
      </c>
      <c r="BA40" s="39">
        <v>3436</v>
      </c>
      <c r="BB40" s="40">
        <v>0.21274738067520371</v>
      </c>
    </row>
    <row r="41" spans="1:54" ht="15.75" x14ac:dyDescent="0.25">
      <c r="A41" s="42" t="s">
        <v>113</v>
      </c>
      <c r="B41" s="85" t="s">
        <v>199</v>
      </c>
      <c r="C41" s="64">
        <f>VLOOKUP(A41,'All Regions'!A39:AP153,3,FALSE)</f>
        <v>847</v>
      </c>
      <c r="D41" s="64">
        <f>VLOOKUP(A41,'All Regions'!A39:AQ153,4,FALSE)</f>
        <v>2278</v>
      </c>
      <c r="E41" s="64">
        <f>VLOOKUP(A41,'All Regions'!A39:AR153,5,FALSE)</f>
        <v>2158</v>
      </c>
      <c r="F41" s="64">
        <f>VLOOKUP(A41,'All Regions'!A39:AS153,6,FALSE)</f>
        <v>1362</v>
      </c>
      <c r="G41" s="64">
        <f>VLOOKUP(A41,'All Regions'!A39:AT153,7,FALSE)</f>
        <v>7943</v>
      </c>
      <c r="H41" s="65">
        <f>VLOOKUP(A41,'All Regions'!A39:AU153,8,FALSE)</f>
        <v>0.44315749716731712</v>
      </c>
      <c r="I41" s="65">
        <f>VLOOKUP(A41,'All Regions'!A39:AV153,9,FALSE)</f>
        <v>0.17147173611985395</v>
      </c>
      <c r="J41" s="64">
        <f>VLOOKUP(A41,'All Regions'!A39:AW153,10,FALSE)</f>
        <v>1298</v>
      </c>
      <c r="K41" s="29">
        <f>VLOOKUP(A41,'All Regions'!A39:AX153,11,FALSE)</f>
        <v>3532</v>
      </c>
      <c r="L41" s="29">
        <f>VLOOKUP(A41,'All Regions'!A39:AY153,12,FALSE)</f>
        <v>4410</v>
      </c>
      <c r="M41" s="29">
        <f>VLOOKUP(A41,'All Regions'!A39:AZ153,13,FALSE)</f>
        <v>7942</v>
      </c>
      <c r="N41" s="30">
        <f>VLOOKUP(A41,'All Regions'!A39:BA153,14,FALSE)</f>
        <v>0.44472425081843364</v>
      </c>
      <c r="O41" s="30">
        <f>VLOOKUP(A41,'All Regions'!A39:BB153,15,FALSE)</f>
        <v>0.5552757491815663</v>
      </c>
      <c r="P41" s="138">
        <f>VLOOKUP(A41,'All Regions'!A39:BC153,16,FALSE)</f>
        <v>853</v>
      </c>
      <c r="Q41" s="138">
        <f>VLOOKUP(A41,'All Regions'!A39:BD153,17,FALSE)</f>
        <v>1995</v>
      </c>
      <c r="R41" s="138">
        <f>VLOOKUP(A41,'All Regions'!A39:BE153,18,FALSE)</f>
        <v>3099</v>
      </c>
      <c r="S41" s="138">
        <f>VLOOKUP(A41,'All Regions'!A39:BF153,19,FALSE)</f>
        <v>1422</v>
      </c>
      <c r="T41" s="138">
        <f>VLOOKUP(A41,'All Regions'!A39:BG153,20,FALSE)</f>
        <v>573</v>
      </c>
      <c r="U41" s="138">
        <f>VLOOKUP(A41,'All Regions'!A39:BH153,21,FALSE)</f>
        <v>7942</v>
      </c>
      <c r="V41" s="141">
        <f>VLOOKUP(A41,'All Regions'!A39:BI153,22,FALSE)</f>
        <v>400</v>
      </c>
      <c r="W41" s="141">
        <f>VLOOKUP(A41,'All Regions'!A39:BJ153,23,FALSE)</f>
        <v>820</v>
      </c>
      <c r="X41" s="141">
        <f>VLOOKUP(A41,'All Regions'!A39:BK153,24,FALSE)</f>
        <v>1424</v>
      </c>
      <c r="Y41" s="141">
        <f>VLOOKUP(A41,'All Regions'!A39:BL153,25,FALSE)</f>
        <v>628</v>
      </c>
      <c r="Z41" s="141">
        <f>VLOOKUP(A41,'All Regions'!A39:BM153,26,FALSE)</f>
        <v>262</v>
      </c>
      <c r="AA41" s="141">
        <f>VLOOKUP(A41,'All Regions'!A39:BN153,27,FALSE)</f>
        <v>454</v>
      </c>
      <c r="AB41" s="141">
        <f>VLOOKUP(A41,'All Regions'!A39:BO153,28,FALSE)</f>
        <v>1177</v>
      </c>
      <c r="AC41" s="141">
        <f>VLOOKUP(A41,'All Regions'!A39:BP153,29,FALSE)</f>
        <v>1677</v>
      </c>
      <c r="AD41" s="141">
        <f>VLOOKUP(A41,'All Regions'!A39:BQ153,30,FALSE)</f>
        <v>793</v>
      </c>
      <c r="AE41" s="141">
        <f>VLOOKUP(A41,'All Regions'!A39:BR153,31,FALSE)</f>
        <v>312</v>
      </c>
      <c r="AF41" s="141">
        <f>VLOOKUP(A41,'All Regions'!A39:BS153,32,FALSE)</f>
        <v>7947</v>
      </c>
      <c r="AG41" s="33">
        <f>VLOOKUP(A41,'All Regions'!A39:BT153,33,FALSE)</f>
        <v>36</v>
      </c>
      <c r="AH41" s="33">
        <f>VLOOKUP(A41,'All Regions'!A39:BU153,34,FALSE)</f>
        <v>91</v>
      </c>
      <c r="AI41" s="33">
        <f>VLOOKUP(A41,'All Regions'!A39:BV153,35,FALSE)</f>
        <v>409</v>
      </c>
      <c r="AJ41" s="33">
        <f>VLOOKUP(A41,'All Regions'!A39:BW153,36,FALSE)</f>
        <v>7</v>
      </c>
      <c r="AK41" s="33">
        <f>VLOOKUP(A41,'All Regions'!A39:BX153,37,FALSE)</f>
        <v>132</v>
      </c>
      <c r="AL41" s="33">
        <f>VLOOKUP(A41,'All Regions'!A39:BY153,38,FALSE)</f>
        <v>7269</v>
      </c>
      <c r="AM41" s="33">
        <f>VLOOKUP(A41,'All Regions'!A39:BZ153,39,FALSE)</f>
        <v>7944</v>
      </c>
      <c r="AN41" s="34">
        <f>VLOOKUP(A41,'All Regions'!A39:CA153,40,FALSE)</f>
        <v>284</v>
      </c>
      <c r="AO41" s="34">
        <f>VLOOKUP(A41,'All Regions'!A39:CB153,41,FALSE)</f>
        <v>7659</v>
      </c>
      <c r="AP41" s="34">
        <f>VLOOKUP(A41,'All Regions'!A39:CC153,42,FALSE)</f>
        <v>7943</v>
      </c>
      <c r="AQ41" s="27">
        <v>2777</v>
      </c>
      <c r="AR41" s="27">
        <v>20949</v>
      </c>
      <c r="AS41" s="28">
        <v>0.13256002673158623</v>
      </c>
      <c r="AT41" s="35">
        <f>VLOOKUP(A41,'All Regions'!A39:CG153,46,FALSE)</f>
        <v>1291</v>
      </c>
      <c r="AU41" s="35">
        <f>VLOOKUP(A41,'All Regions'!A39:CH153,47,FALSE)</f>
        <v>21060</v>
      </c>
      <c r="AV41" s="36">
        <f>VLOOKUP(A41,'All Regions'!A39:CI153,48,FALSE)</f>
        <v>6.1301044634377966E-2</v>
      </c>
      <c r="AW41" s="37">
        <v>1963</v>
      </c>
      <c r="AX41" s="37">
        <v>20930</v>
      </c>
      <c r="AY41" s="38">
        <v>9.3788819875776391E-2</v>
      </c>
      <c r="AZ41" s="39">
        <v>442</v>
      </c>
      <c r="BA41" s="39">
        <v>21060</v>
      </c>
      <c r="BB41" s="40">
        <v>2.0987654320987655E-2</v>
      </c>
    </row>
    <row r="42" spans="1:54" ht="15.75" x14ac:dyDescent="0.25">
      <c r="A42" s="42" t="s">
        <v>117</v>
      </c>
      <c r="B42" s="85" t="s">
        <v>199</v>
      </c>
      <c r="C42" s="64">
        <f>VLOOKUP(A42,'All Regions'!A40:AP154,3,FALSE)</f>
        <v>30</v>
      </c>
      <c r="D42" s="64">
        <f>VLOOKUP(A42,'All Regions'!A40:AQ154,4,FALSE)</f>
        <v>106</v>
      </c>
      <c r="E42" s="64">
        <f>VLOOKUP(A42,'All Regions'!A40:AR154,5,FALSE)</f>
        <v>104</v>
      </c>
      <c r="F42" s="64">
        <f>VLOOKUP(A42,'All Regions'!A40:AS154,6,FALSE)</f>
        <v>82</v>
      </c>
      <c r="G42" s="64">
        <f>VLOOKUP(A42,'All Regions'!A40:AT154,7,FALSE)</f>
        <v>366</v>
      </c>
      <c r="H42" s="65">
        <f>VLOOKUP(A42,'All Regions'!A40:AU154,8,FALSE)</f>
        <v>0.50819672131147542</v>
      </c>
      <c r="I42" s="65">
        <f>VLOOKUP(A42,'All Regions'!A40:AV154,9,FALSE)</f>
        <v>0.22404371584699453</v>
      </c>
      <c r="J42" s="64">
        <f>VLOOKUP(A42,'All Regions'!A40:AW154,10,FALSE)</f>
        <v>44</v>
      </c>
      <c r="K42" s="29">
        <f>VLOOKUP(A42,'All Regions'!A40:AX154,11,FALSE)</f>
        <v>219</v>
      </c>
      <c r="L42" s="29">
        <f>VLOOKUP(A42,'All Regions'!A40:AY154,12,FALSE)</f>
        <v>148</v>
      </c>
      <c r="M42" s="29">
        <f>VLOOKUP(A42,'All Regions'!A40:AZ154,13,FALSE)</f>
        <v>367</v>
      </c>
      <c r="N42" s="30">
        <f>VLOOKUP(A42,'All Regions'!A40:BA154,14,FALSE)</f>
        <v>0.59673024523160767</v>
      </c>
      <c r="O42" s="30">
        <f>VLOOKUP(A42,'All Regions'!A40:BB154,15,FALSE)</f>
        <v>0.40326975476839239</v>
      </c>
      <c r="P42" s="138">
        <f>VLOOKUP(A42,'All Regions'!A40:BC154,16,FALSE)</f>
        <v>29</v>
      </c>
      <c r="Q42" s="138">
        <f>VLOOKUP(A42,'All Regions'!A40:BD154,17,FALSE)</f>
        <v>80</v>
      </c>
      <c r="R42" s="138">
        <f>VLOOKUP(A42,'All Regions'!A40:BE154,18,FALSE)</f>
        <v>139</v>
      </c>
      <c r="S42" s="138">
        <f>VLOOKUP(A42,'All Regions'!A40:BF154,19,FALSE)</f>
        <v>78</v>
      </c>
      <c r="T42" s="138">
        <f>VLOOKUP(A42,'All Regions'!A40:BG154,20,FALSE)</f>
        <v>43</v>
      </c>
      <c r="U42" s="138">
        <f>VLOOKUP(A42,'All Regions'!A40:BH154,21,FALSE)</f>
        <v>369</v>
      </c>
      <c r="V42" s="141">
        <f>VLOOKUP(A42,'All Regions'!A40:BI154,22,FALSE)</f>
        <v>19</v>
      </c>
      <c r="W42" s="141">
        <f>VLOOKUP(A42,'All Regions'!A40:BJ154,23,FALSE)</f>
        <v>48</v>
      </c>
      <c r="X42" s="141">
        <f>VLOOKUP(A42,'All Regions'!A40:BK154,24,FALSE)</f>
        <v>82</v>
      </c>
      <c r="Y42" s="141">
        <f>VLOOKUP(A42,'All Regions'!A40:BL154,25,FALSE)</f>
        <v>45</v>
      </c>
      <c r="Z42" s="141">
        <f>VLOOKUP(A42,'All Regions'!A40:BM154,26,FALSE)</f>
        <v>25</v>
      </c>
      <c r="AA42" s="141">
        <f>VLOOKUP(A42,'All Regions'!A40:BN154,27,FALSE)</f>
        <v>10</v>
      </c>
      <c r="AB42" s="141">
        <f>VLOOKUP(A42,'All Regions'!A40:BO154,28,FALSE)</f>
        <v>32</v>
      </c>
      <c r="AC42" s="141">
        <f>VLOOKUP(A42,'All Regions'!A40:BP154,29,FALSE)</f>
        <v>55</v>
      </c>
      <c r="AD42" s="141">
        <f>VLOOKUP(A42,'All Regions'!A40:BQ154,30,FALSE)</f>
        <v>32</v>
      </c>
      <c r="AE42" s="141">
        <f>VLOOKUP(A42,'All Regions'!A40:BR154,31,FALSE)</f>
        <v>18</v>
      </c>
      <c r="AF42" s="141">
        <f>VLOOKUP(A42,'All Regions'!A40:BS154,32,FALSE)</f>
        <v>366</v>
      </c>
      <c r="AG42" s="33">
        <f>VLOOKUP(A42,'All Regions'!A40:BT154,33,FALSE)</f>
        <v>0</v>
      </c>
      <c r="AH42" s="33">
        <f>VLOOKUP(A42,'All Regions'!A40:BU154,34,FALSE)</f>
        <v>3</v>
      </c>
      <c r="AI42" s="33">
        <f>VLOOKUP(A42,'All Regions'!A40:BV154,35,FALSE)</f>
        <v>7</v>
      </c>
      <c r="AJ42" s="33">
        <f>VLOOKUP(A42,'All Regions'!A40:BW154,36,FALSE)</f>
        <v>0</v>
      </c>
      <c r="AK42" s="33">
        <f>VLOOKUP(A42,'All Regions'!A40:BX154,37,FALSE)</f>
        <v>0</v>
      </c>
      <c r="AL42" s="33">
        <f>VLOOKUP(A42,'All Regions'!A40:BY154,38,FALSE)</f>
        <v>355</v>
      </c>
      <c r="AM42" s="33">
        <f>VLOOKUP(A42,'All Regions'!A40:BZ154,39,FALSE)</f>
        <v>367</v>
      </c>
      <c r="AN42" s="34">
        <f>VLOOKUP(A42,'All Regions'!A40:CA154,40,FALSE)</f>
        <v>4</v>
      </c>
      <c r="AO42" s="34">
        <f>VLOOKUP(A42,'All Regions'!A40:CB154,41,FALSE)</f>
        <v>363</v>
      </c>
      <c r="AP42" s="34">
        <f>VLOOKUP(A42,'All Regions'!A40:CC154,42,FALSE)</f>
        <v>367</v>
      </c>
      <c r="AQ42" s="27">
        <v>134</v>
      </c>
      <c r="AR42" s="27">
        <v>1073</v>
      </c>
      <c r="AS42" s="28">
        <v>0.12488350419384903</v>
      </c>
      <c r="AT42" s="35">
        <f>VLOOKUP(A42,'All Regions'!A40:CG154,46,FALSE)</f>
        <v>38</v>
      </c>
      <c r="AU42" s="35">
        <f>VLOOKUP(A42,'All Regions'!A40:CH154,47,FALSE)</f>
        <v>1079</v>
      </c>
      <c r="AV42" s="36">
        <f>VLOOKUP(A42,'All Regions'!A40:CI154,48,FALSE)</f>
        <v>3.5217794253938832E-2</v>
      </c>
      <c r="AW42" s="37">
        <v>163</v>
      </c>
      <c r="AX42" s="37">
        <v>1073</v>
      </c>
      <c r="AY42" s="38">
        <v>0.15191053122087605</v>
      </c>
      <c r="AZ42" s="39">
        <v>13</v>
      </c>
      <c r="BA42" s="39">
        <v>1079</v>
      </c>
      <c r="BB42" s="40">
        <v>1.2048192771084338E-2</v>
      </c>
    </row>
    <row r="43" spans="1:54" x14ac:dyDescent="0.25"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</row>
    <row r="44" spans="1:54" s="1" customFormat="1" ht="15.75" x14ac:dyDescent="0.25">
      <c r="A44" s="59" t="s">
        <v>178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</row>
    <row r="45" spans="1:54" s="1" customFormat="1" ht="15.75" x14ac:dyDescent="0.25">
      <c r="A45" s="59" t="s">
        <v>200</v>
      </c>
      <c r="B45" s="91"/>
      <c r="C45" s="91"/>
      <c r="D45" s="91"/>
      <c r="E45" s="91"/>
      <c r="F45" s="91"/>
      <c r="G45" s="92"/>
      <c r="H45" s="92"/>
      <c r="I45" s="91"/>
      <c r="J45" s="87"/>
      <c r="K45" s="87"/>
      <c r="R45" s="87"/>
      <c r="S45" s="87"/>
      <c r="T45" s="87"/>
      <c r="V45" s="91"/>
      <c r="AK45" s="91"/>
      <c r="AM45" s="87"/>
      <c r="AN45" s="87"/>
      <c r="AV45" s="125"/>
    </row>
    <row r="46" spans="1:54" s="1" customFormat="1" ht="15.75" x14ac:dyDescent="0.25">
      <c r="A46" s="59" t="s">
        <v>201</v>
      </c>
      <c r="B46" s="91"/>
      <c r="C46" s="91"/>
      <c r="D46" s="91"/>
      <c r="E46" s="91"/>
      <c r="F46" s="91"/>
      <c r="G46" s="92"/>
      <c r="H46" s="92"/>
      <c r="I46" s="91"/>
      <c r="J46" s="87"/>
      <c r="K46" s="87"/>
      <c r="R46" s="87"/>
      <c r="S46" s="87"/>
      <c r="T46" s="87"/>
      <c r="V46" s="91"/>
      <c r="AK46" s="91"/>
      <c r="AM46" s="87"/>
      <c r="AN46" s="87"/>
      <c r="AV46" s="125"/>
    </row>
  </sheetData>
  <sortState xmlns:xlrd2="http://schemas.microsoft.com/office/spreadsheetml/2017/richdata2" ref="A9:A42">
    <sortCondition ref="A9:A42"/>
  </sortState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8" sqref="F8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186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182</v>
      </c>
      <c r="B8" s="82" t="s">
        <v>138</v>
      </c>
      <c r="C8" s="66">
        <v>26129</v>
      </c>
      <c r="D8" s="66">
        <v>67716</v>
      </c>
      <c r="E8" s="66">
        <v>70662</v>
      </c>
      <c r="F8" s="66">
        <v>50208</v>
      </c>
      <c r="G8" s="66">
        <v>258091</v>
      </c>
      <c r="H8" s="67">
        <f>(F8+E8)/G8</f>
        <v>0.46832318833279735</v>
      </c>
      <c r="I8" s="67">
        <f>F8/G8</f>
        <v>0.19453603573933226</v>
      </c>
      <c r="J8" s="66">
        <v>43376</v>
      </c>
      <c r="K8" s="48">
        <v>129801</v>
      </c>
      <c r="L8" s="48">
        <v>128286</v>
      </c>
      <c r="M8" s="48">
        <v>258087</v>
      </c>
      <c r="N8" s="49">
        <f>K8/M8</f>
        <v>0.50293505678317774</v>
      </c>
      <c r="O8" s="49">
        <f>L8/M8</f>
        <v>0.49706494321682221</v>
      </c>
      <c r="P8" s="69">
        <v>25249</v>
      </c>
      <c r="Q8" s="69">
        <v>72804</v>
      </c>
      <c r="R8" s="69">
        <v>102060</v>
      </c>
      <c r="S8" s="69">
        <v>40296</v>
      </c>
      <c r="T8" s="69">
        <v>17678</v>
      </c>
      <c r="U8" s="69">
        <v>258087</v>
      </c>
      <c r="V8" s="51">
        <v>13280</v>
      </c>
      <c r="W8" s="51">
        <v>35898</v>
      </c>
      <c r="X8" s="51">
        <v>51205</v>
      </c>
      <c r="Y8" s="51">
        <v>20647</v>
      </c>
      <c r="Z8" s="51">
        <v>8772</v>
      </c>
      <c r="AA8" s="51">
        <v>11967</v>
      </c>
      <c r="AB8" s="51">
        <v>36908</v>
      </c>
      <c r="AC8" s="51">
        <v>50854</v>
      </c>
      <c r="AD8" s="51">
        <v>19652</v>
      </c>
      <c r="AE8" s="51">
        <v>8907</v>
      </c>
      <c r="AF8" s="51">
        <v>258090</v>
      </c>
      <c r="AG8" s="70">
        <v>2136</v>
      </c>
      <c r="AH8" s="70">
        <v>4685</v>
      </c>
      <c r="AI8" s="70">
        <v>10771</v>
      </c>
      <c r="AJ8" s="70">
        <v>377</v>
      </c>
      <c r="AK8" s="70">
        <v>5658</v>
      </c>
      <c r="AL8" s="70">
        <v>234459</v>
      </c>
      <c r="AM8" s="70">
        <v>258088</v>
      </c>
      <c r="AN8" s="71">
        <v>12114</v>
      </c>
      <c r="AO8" s="71">
        <v>245976</v>
      </c>
      <c r="AP8" s="71">
        <v>258090</v>
      </c>
      <c r="AQ8" s="72">
        <v>42380</v>
      </c>
      <c r="AR8" s="72">
        <v>335331</v>
      </c>
      <c r="AS8" s="73">
        <f>AQ8/AR8</f>
        <v>0.12638258914326442</v>
      </c>
      <c r="AT8" s="74">
        <v>16459</v>
      </c>
      <c r="AU8" s="74">
        <v>338181</v>
      </c>
      <c r="AV8" s="75">
        <f>AT8/AU8</f>
        <v>4.8669203769579013E-2</v>
      </c>
      <c r="AW8" s="76">
        <v>48335</v>
      </c>
      <c r="AX8" s="76">
        <v>327125</v>
      </c>
      <c r="AY8" s="77">
        <f>AW8/AX8</f>
        <v>0.14775697363393198</v>
      </c>
      <c r="AZ8" s="78">
        <v>19408</v>
      </c>
      <c r="BA8" s="78">
        <v>338181</v>
      </c>
      <c r="BB8" s="79">
        <f>AZ8/BA8</f>
        <v>5.7389386157117049E-2</v>
      </c>
    </row>
    <row r="9" spans="1:54" s="41" customFormat="1" ht="15.75" x14ac:dyDescent="0.25">
      <c r="A9" s="42" t="s">
        <v>26</v>
      </c>
      <c r="B9" s="43" t="s">
        <v>138</v>
      </c>
      <c r="C9" s="64">
        <f>VLOOKUP(A9,'All Regions'!A7:AP122,3,FALSE)</f>
        <v>2012</v>
      </c>
      <c r="D9" s="64">
        <f>VLOOKUP(A9,'All Regions'!A7:AQ122,4,FALSE)</f>
        <v>5239</v>
      </c>
      <c r="E9" s="64">
        <f>VLOOKUP(A9,'All Regions'!A7:AR122,5,FALSE)</f>
        <v>5139</v>
      </c>
      <c r="F9" s="64">
        <f>VLOOKUP(A9,'All Regions'!A7:AS122,6,FALSE)</f>
        <v>3593</v>
      </c>
      <c r="G9" s="64">
        <f>VLOOKUP(A9,'All Regions'!A7:AT122,7,FALSE)</f>
        <v>19916</v>
      </c>
      <c r="H9" s="65">
        <f>VLOOKUP(A9,'All Regions'!A7:AU122,8,FALSE)</f>
        <v>0.43844145410725044</v>
      </c>
      <c r="I9" s="65">
        <f>VLOOKUP(A9,'All Regions'!A7:AV122,9,FALSE)</f>
        <v>0.18040771239204659</v>
      </c>
      <c r="J9" s="64">
        <f>VLOOKUP(A9,'All Regions'!A7:AW122,10,FALSE)</f>
        <v>3933</v>
      </c>
      <c r="K9" s="29">
        <f>VLOOKUP(A9,'All Regions'!A7:AX122,11,FALSE)</f>
        <v>9496</v>
      </c>
      <c r="L9" s="29">
        <f>VLOOKUP(A9,'All Regions'!A7:AY122,12,FALSE)</f>
        <v>10420</v>
      </c>
      <c r="M9" s="29">
        <f>VLOOKUP(A9,'All Regions'!A7:AZ122,13,FALSE)</f>
        <v>19916</v>
      </c>
      <c r="N9" s="30">
        <f>VLOOKUP(A9,'All Regions'!A7:BA122,14,FALSE)</f>
        <v>0.47680257079734889</v>
      </c>
      <c r="O9" s="30">
        <f>VLOOKUP(A9,'All Regions'!A7:BB122,15,FALSE)</f>
        <v>0.52319742920265111</v>
      </c>
      <c r="P9" s="138">
        <f>VLOOKUP(A9,'All Regions'!A7:BC122,16,FALSE)</f>
        <v>2571</v>
      </c>
      <c r="Q9" s="138">
        <f>VLOOKUP(A9,'All Regions'!A7:BD122,17,FALSE)</f>
        <v>5306</v>
      </c>
      <c r="R9" s="138">
        <f>VLOOKUP(A9,'All Regions'!A7:BE122,18,FALSE)</f>
        <v>7805</v>
      </c>
      <c r="S9" s="138">
        <f>VLOOKUP(A9,'All Regions'!A7:BF122,19,FALSE)</f>
        <v>2842</v>
      </c>
      <c r="T9" s="138">
        <f>VLOOKUP(A9,'All Regions'!A7:BG122,20,FALSE)</f>
        <v>1392</v>
      </c>
      <c r="U9" s="138">
        <f>VLOOKUP(A9,'All Regions'!A7:BH122,21,FALSE)</f>
        <v>19916</v>
      </c>
      <c r="V9" s="141">
        <f>VLOOKUP(A9,'All Regions'!A7:BI122,22,FALSE)</f>
        <v>1252</v>
      </c>
      <c r="W9" s="141">
        <f>VLOOKUP(A9,'All Regions'!A7:BJ122,23,FALSE)</f>
        <v>2404</v>
      </c>
      <c r="X9" s="141">
        <f>VLOOKUP(A9,'All Regions'!A7:BK122,24,FALSE)</f>
        <v>3766</v>
      </c>
      <c r="Y9" s="141">
        <f>VLOOKUP(A9,'All Regions'!A7:BL122,25,FALSE)</f>
        <v>1398</v>
      </c>
      <c r="Z9" s="141">
        <f>VLOOKUP(A9,'All Regions'!A7:BM122,26,FALSE)</f>
        <v>676</v>
      </c>
      <c r="AA9" s="141">
        <f>VLOOKUP(A9,'All Regions'!A7:BN122,27,FALSE)</f>
        <v>1318</v>
      </c>
      <c r="AB9" s="141">
        <f>VLOOKUP(A9,'All Regions'!A7:BO122,28,FALSE)</f>
        <v>2902</v>
      </c>
      <c r="AC9" s="141">
        <f>VLOOKUP(A9,'All Regions'!A7:BP122,29,FALSE)</f>
        <v>4040</v>
      </c>
      <c r="AD9" s="141">
        <f>VLOOKUP(A9,'All Regions'!A7:BQ122,30,FALSE)</f>
        <v>1444</v>
      </c>
      <c r="AE9" s="141">
        <f>VLOOKUP(A9,'All Regions'!A7:BR122,31,FALSE)</f>
        <v>716</v>
      </c>
      <c r="AF9" s="141">
        <f>VLOOKUP(A9,'All Regions'!A7:BS122,32,FALSE)</f>
        <v>19916</v>
      </c>
      <c r="AG9" s="33">
        <f>VLOOKUP(A9,'All Regions'!A7:BT122,33,FALSE)</f>
        <v>165</v>
      </c>
      <c r="AH9" s="33">
        <f>VLOOKUP(A9,'All Regions'!A7:BU122,34,FALSE)</f>
        <v>320</v>
      </c>
      <c r="AI9" s="33">
        <f>VLOOKUP(A9,'All Regions'!A7:BV122,35,FALSE)</f>
        <v>492</v>
      </c>
      <c r="AJ9" s="33">
        <f>VLOOKUP(A9,'All Regions'!A7:BW122,36,FALSE)</f>
        <v>26</v>
      </c>
      <c r="AK9" s="33">
        <f>VLOOKUP(A9,'All Regions'!A7:BX122,37,FALSE)</f>
        <v>396</v>
      </c>
      <c r="AL9" s="33">
        <f>VLOOKUP(A9,'All Regions'!A7:BY122,38,FALSE)</f>
        <v>18518</v>
      </c>
      <c r="AM9" s="33">
        <f>VLOOKUP(A9,'All Regions'!A7:BZ122,39,FALSE)</f>
        <v>19917</v>
      </c>
      <c r="AN9" s="34">
        <f>VLOOKUP(A9,'All Regions'!A7:CA122,40,FALSE)</f>
        <v>907</v>
      </c>
      <c r="AO9" s="34">
        <f>VLOOKUP(A9,'All Regions'!A7:CB122,41,FALSE)</f>
        <v>19010</v>
      </c>
      <c r="AP9" s="34">
        <f>VLOOKUP(A9,'All Regions'!A7:CC122,42,FALSE)</f>
        <v>19917</v>
      </c>
      <c r="AQ9" s="27">
        <v>5550</v>
      </c>
      <c r="AR9" s="27">
        <v>52370</v>
      </c>
      <c r="AS9" s="28">
        <v>0.10597670421997327</v>
      </c>
      <c r="AT9" s="35">
        <f>VLOOKUP(A9,'All Regions'!A7:CG122,46,FALSE)</f>
        <v>3149</v>
      </c>
      <c r="AU9" s="35">
        <f>VLOOKUP(A9,'All Regions'!A7:CH122,47,FALSE)</f>
        <v>52537</v>
      </c>
      <c r="AV9" s="36">
        <f>VLOOKUP(A9,'All Regions'!A7:CI122,48,FALSE)</f>
        <v>5.9938709861621337E-2</v>
      </c>
      <c r="AW9" s="37">
        <v>4138</v>
      </c>
      <c r="AX9" s="37">
        <v>52465</v>
      </c>
      <c r="AY9" s="38">
        <v>7.8871628704850857E-2</v>
      </c>
      <c r="AZ9" s="39">
        <v>2584</v>
      </c>
      <c r="BA9" s="39">
        <v>52537</v>
      </c>
      <c r="BB9" s="40">
        <v>4.9184384338656566E-2</v>
      </c>
    </row>
    <row r="10" spans="1:54" s="41" customFormat="1" ht="15.75" x14ac:dyDescent="0.25">
      <c r="A10" s="42" t="s">
        <v>34</v>
      </c>
      <c r="B10" s="43" t="s">
        <v>138</v>
      </c>
      <c r="C10" s="64">
        <f>VLOOKUP(A10,'All Regions'!A8:AP123,3,FALSE)</f>
        <v>277</v>
      </c>
      <c r="D10" s="64">
        <f>VLOOKUP(A10,'All Regions'!A8:AQ123,4,FALSE)</f>
        <v>746</v>
      </c>
      <c r="E10" s="64">
        <f>VLOOKUP(A10,'All Regions'!A8:AR123,5,FALSE)</f>
        <v>708</v>
      </c>
      <c r="F10" s="64">
        <f>VLOOKUP(A10,'All Regions'!A8:AS123,6,FALSE)</f>
        <v>404</v>
      </c>
      <c r="G10" s="64">
        <f>VLOOKUP(A10,'All Regions'!A8:AT123,7,FALSE)</f>
        <v>2639</v>
      </c>
      <c r="H10" s="65">
        <f>VLOOKUP(A10,'All Regions'!A8:AU123,8,FALSE)</f>
        <v>0.42137173171655928</v>
      </c>
      <c r="I10" s="65">
        <f>VLOOKUP(A10,'All Regions'!A8:AV123,9,FALSE)</f>
        <v>0.1530882910193255</v>
      </c>
      <c r="J10" s="64">
        <f>VLOOKUP(A10,'All Regions'!A8:AW123,10,FALSE)</f>
        <v>504</v>
      </c>
      <c r="K10" s="29">
        <f>VLOOKUP(A10,'All Regions'!A8:AX123,11,FALSE)</f>
        <v>1587</v>
      </c>
      <c r="L10" s="29">
        <f>VLOOKUP(A10,'All Regions'!A8:AY123,12,FALSE)</f>
        <v>1050</v>
      </c>
      <c r="M10" s="29">
        <f>VLOOKUP(A10,'All Regions'!A8:AZ123,13,FALSE)</f>
        <v>2637</v>
      </c>
      <c r="N10" s="30">
        <f>VLOOKUP(A10,'All Regions'!A8:BA123,14,FALSE)</f>
        <v>0.6018202502844141</v>
      </c>
      <c r="O10" s="30">
        <f>VLOOKUP(A10,'All Regions'!A8:BB123,15,FALSE)</f>
        <v>0.3981797497155859</v>
      </c>
      <c r="P10" s="138">
        <f>VLOOKUP(A10,'All Regions'!A8:BC123,16,FALSE)</f>
        <v>349</v>
      </c>
      <c r="Q10" s="138">
        <f>VLOOKUP(A10,'All Regions'!A8:BD123,17,FALSE)</f>
        <v>619</v>
      </c>
      <c r="R10" s="138">
        <f>VLOOKUP(A10,'All Regions'!A8:BE123,18,FALSE)</f>
        <v>982</v>
      </c>
      <c r="S10" s="138">
        <f>VLOOKUP(A10,'All Regions'!A8:BF123,19,FALSE)</f>
        <v>456</v>
      </c>
      <c r="T10" s="138">
        <f>VLOOKUP(A10,'All Regions'!A8:BG123,20,FALSE)</f>
        <v>231</v>
      </c>
      <c r="U10" s="138">
        <f>VLOOKUP(A10,'All Regions'!A8:BH123,21,FALSE)</f>
        <v>2637</v>
      </c>
      <c r="V10" s="141">
        <f>VLOOKUP(A10,'All Regions'!A8:BI123,22,FALSE)</f>
        <v>187</v>
      </c>
      <c r="W10" s="141">
        <f>VLOOKUP(A10,'All Regions'!A8:BJ123,23,FALSE)</f>
        <v>341</v>
      </c>
      <c r="X10" s="141">
        <f>VLOOKUP(A10,'All Regions'!A8:BK123,24,FALSE)</f>
        <v>622</v>
      </c>
      <c r="Y10" s="141">
        <f>VLOOKUP(A10,'All Regions'!A8:BL123,25,FALSE)</f>
        <v>296</v>
      </c>
      <c r="Z10" s="141">
        <f>VLOOKUP(A10,'All Regions'!A8:BM123,26,FALSE)</f>
        <v>140</v>
      </c>
      <c r="AA10" s="141">
        <f>VLOOKUP(A10,'All Regions'!A8:BN123,27,FALSE)</f>
        <v>162</v>
      </c>
      <c r="AB10" s="141">
        <f>VLOOKUP(A10,'All Regions'!A8:BO123,28,FALSE)</f>
        <v>277</v>
      </c>
      <c r="AC10" s="141">
        <f>VLOOKUP(A10,'All Regions'!A8:BP123,29,FALSE)</f>
        <v>359</v>
      </c>
      <c r="AD10" s="141">
        <f>VLOOKUP(A10,'All Regions'!A8:BQ123,30,FALSE)</f>
        <v>160</v>
      </c>
      <c r="AE10" s="141">
        <f>VLOOKUP(A10,'All Regions'!A8:BR123,31,FALSE)</f>
        <v>91</v>
      </c>
      <c r="AF10" s="141">
        <f>VLOOKUP(A10,'All Regions'!A8:BS123,32,FALSE)</f>
        <v>2635</v>
      </c>
      <c r="AG10" s="33">
        <f>VLOOKUP(A10,'All Regions'!A8:BT123,33,FALSE)</f>
        <v>21</v>
      </c>
      <c r="AH10" s="33">
        <f>VLOOKUP(A10,'All Regions'!A8:BU123,34,FALSE)</f>
        <v>16</v>
      </c>
      <c r="AI10" s="33">
        <f>VLOOKUP(A10,'All Regions'!A8:BV123,35,FALSE)</f>
        <v>80</v>
      </c>
      <c r="AJ10" s="33">
        <f>VLOOKUP(A10,'All Regions'!A8:BW123,36,FALSE)</f>
        <v>0</v>
      </c>
      <c r="AK10" s="33">
        <f>VLOOKUP(A10,'All Regions'!A8:BX123,37,FALSE)</f>
        <v>50</v>
      </c>
      <c r="AL10" s="33">
        <f>VLOOKUP(A10,'All Regions'!A8:BY123,38,FALSE)</f>
        <v>2468</v>
      </c>
      <c r="AM10" s="33">
        <f>VLOOKUP(A10,'All Regions'!A8:BZ123,39,FALSE)</f>
        <v>2637</v>
      </c>
      <c r="AN10" s="34">
        <f>VLOOKUP(A10,'All Regions'!A8:CA123,40,FALSE)</f>
        <v>62</v>
      </c>
      <c r="AO10" s="34">
        <f>VLOOKUP(A10,'All Regions'!A8:CB123,41,FALSE)</f>
        <v>2575</v>
      </c>
      <c r="AP10" s="34">
        <f>VLOOKUP(A10,'All Regions'!A8:CC123,42,FALSE)</f>
        <v>2637</v>
      </c>
      <c r="AQ10" s="27">
        <v>1693</v>
      </c>
      <c r="AR10" s="27">
        <v>9415</v>
      </c>
      <c r="AS10" s="28">
        <v>0.1798194370685077</v>
      </c>
      <c r="AT10" s="35">
        <f>VLOOKUP(A10,'All Regions'!A8:CG123,46,FALSE)</f>
        <v>464</v>
      </c>
      <c r="AU10" s="35">
        <f>VLOOKUP(A10,'All Regions'!A8:CH123,47,FALSE)</f>
        <v>9479</v>
      </c>
      <c r="AV10" s="36">
        <f>VLOOKUP(A10,'All Regions'!A8:CI123,48,FALSE)</f>
        <v>4.8950311214263111E-2</v>
      </c>
      <c r="AW10" s="37">
        <v>1893</v>
      </c>
      <c r="AX10" s="37">
        <v>9451</v>
      </c>
      <c r="AY10" s="38">
        <v>0.20029626494550842</v>
      </c>
      <c r="AZ10" s="39">
        <v>357</v>
      </c>
      <c r="BA10" s="39">
        <v>9479</v>
      </c>
      <c r="BB10" s="40">
        <v>3.7662200654077431E-2</v>
      </c>
    </row>
    <row r="11" spans="1:54" s="41" customFormat="1" ht="15.75" x14ac:dyDescent="0.25">
      <c r="A11" s="42" t="s">
        <v>43</v>
      </c>
      <c r="B11" s="43" t="s">
        <v>138</v>
      </c>
      <c r="C11" s="64">
        <f>VLOOKUP(A11,'All Regions'!A9:AP124,3,FALSE)</f>
        <v>18169</v>
      </c>
      <c r="D11" s="64">
        <f>VLOOKUP(A11,'All Regions'!A9:AQ124,4,FALSE)</f>
        <v>47279</v>
      </c>
      <c r="E11" s="64">
        <f>VLOOKUP(A11,'All Regions'!A9:AR124,5,FALSE)</f>
        <v>50430</v>
      </c>
      <c r="F11" s="64">
        <f>VLOOKUP(A11,'All Regions'!A9:AS124,6,FALSE)</f>
        <v>36706</v>
      </c>
      <c r="G11" s="64">
        <f>VLOOKUP(A11,'All Regions'!A9:AT124,7,FALSE)</f>
        <v>181992</v>
      </c>
      <c r="H11" s="65">
        <f>VLOOKUP(A11,'All Regions'!A9:AU124,8,FALSE)</f>
        <v>0.47879027649567013</v>
      </c>
      <c r="I11" s="65">
        <f>VLOOKUP(A11,'All Regions'!A9:AV124,9,FALSE)</f>
        <v>0.20169018418392018</v>
      </c>
      <c r="J11" s="64">
        <f>VLOOKUP(A11,'All Regions'!A9:AW124,10,FALSE)</f>
        <v>29408</v>
      </c>
      <c r="K11" s="29">
        <f>VLOOKUP(A11,'All Regions'!A9:AX124,11,FALSE)</f>
        <v>90834</v>
      </c>
      <c r="L11" s="29">
        <f>VLOOKUP(A11,'All Regions'!A9:AY124,12,FALSE)</f>
        <v>91158</v>
      </c>
      <c r="M11" s="29">
        <f>VLOOKUP(A11,'All Regions'!A9:AZ124,13,FALSE)</f>
        <v>181992</v>
      </c>
      <c r="N11" s="30">
        <f>VLOOKUP(A11,'All Regions'!A9:BA124,14,FALSE)</f>
        <v>0.49910985098246075</v>
      </c>
      <c r="O11" s="30">
        <f>VLOOKUP(A11,'All Regions'!A9:BB124,15,FALSE)</f>
        <v>0.50089014901753925</v>
      </c>
      <c r="P11" s="138">
        <f>VLOOKUP(A11,'All Regions'!A9:BC124,16,FALSE)</f>
        <v>16282</v>
      </c>
      <c r="Q11" s="138">
        <f>VLOOKUP(A11,'All Regions'!A9:BD124,17,FALSE)</f>
        <v>53230</v>
      </c>
      <c r="R11" s="138">
        <f>VLOOKUP(A11,'All Regions'!A9:BE124,18,FALSE)</f>
        <v>72758</v>
      </c>
      <c r="S11" s="138">
        <f>VLOOKUP(A11,'All Regions'!A9:BF124,19,FALSE)</f>
        <v>28253</v>
      </c>
      <c r="T11" s="138">
        <f>VLOOKUP(A11,'All Regions'!A9:BG124,20,FALSE)</f>
        <v>11469</v>
      </c>
      <c r="U11" s="138">
        <f>VLOOKUP(A11,'All Regions'!A9:BH124,21,FALSE)</f>
        <v>181992</v>
      </c>
      <c r="V11" s="141">
        <f>VLOOKUP(A11,'All Regions'!A9:BI124,22,FALSE)</f>
        <v>8648</v>
      </c>
      <c r="W11" s="141">
        <f>VLOOKUP(A11,'All Regions'!A9:BJ124,23,FALSE)</f>
        <v>26220</v>
      </c>
      <c r="X11" s="141">
        <f>VLOOKUP(A11,'All Regions'!A9:BK124,24,FALSE)</f>
        <v>36012</v>
      </c>
      <c r="Y11" s="141">
        <f>VLOOKUP(A11,'All Regions'!A9:BL124,25,FALSE)</f>
        <v>14314</v>
      </c>
      <c r="Z11" s="141">
        <f>VLOOKUP(A11,'All Regions'!A9:BM124,26,FALSE)</f>
        <v>5640</v>
      </c>
      <c r="AA11" s="141">
        <f>VLOOKUP(A11,'All Regions'!A9:BN124,27,FALSE)</f>
        <v>7634</v>
      </c>
      <c r="AB11" s="141">
        <f>VLOOKUP(A11,'All Regions'!A9:BO124,28,FALSE)</f>
        <v>27010</v>
      </c>
      <c r="AC11" s="141">
        <f>VLOOKUP(A11,'All Regions'!A9:BP124,29,FALSE)</f>
        <v>36746</v>
      </c>
      <c r="AD11" s="141">
        <f>VLOOKUP(A11,'All Regions'!A9:BQ124,30,FALSE)</f>
        <v>13940</v>
      </c>
      <c r="AE11" s="141">
        <f>VLOOKUP(A11,'All Regions'!A9:BR124,31,FALSE)</f>
        <v>5829</v>
      </c>
      <c r="AF11" s="141">
        <f>VLOOKUP(A11,'All Regions'!A9:BS124,32,FALSE)</f>
        <v>181993</v>
      </c>
      <c r="AG11" s="33">
        <f>VLOOKUP(A11,'All Regions'!A9:BT124,33,FALSE)</f>
        <v>1513</v>
      </c>
      <c r="AH11" s="33">
        <f>VLOOKUP(A11,'All Regions'!A9:BU124,34,FALSE)</f>
        <v>3530</v>
      </c>
      <c r="AI11" s="33">
        <f>VLOOKUP(A11,'All Regions'!A9:BV124,35,FALSE)</f>
        <v>8503</v>
      </c>
      <c r="AJ11" s="33">
        <f>VLOOKUP(A11,'All Regions'!A9:BW124,36,FALSE)</f>
        <v>280</v>
      </c>
      <c r="AK11" s="33">
        <f>VLOOKUP(A11,'All Regions'!A9:BX124,37,FALSE)</f>
        <v>4149</v>
      </c>
      <c r="AL11" s="33">
        <f>VLOOKUP(A11,'All Regions'!A9:BY124,38,FALSE)</f>
        <v>164017</v>
      </c>
      <c r="AM11" s="33">
        <f>VLOOKUP(A11,'All Regions'!A9:BZ124,39,FALSE)</f>
        <v>181992</v>
      </c>
      <c r="AN11" s="34">
        <f>VLOOKUP(A11,'All Regions'!A9:CA124,40,FALSE)</f>
        <v>8146</v>
      </c>
      <c r="AO11" s="34">
        <f>VLOOKUP(A11,'All Regions'!A9:CB124,41,FALSE)</f>
        <v>173846</v>
      </c>
      <c r="AP11" s="34">
        <f>VLOOKUP(A11,'All Regions'!A9:CC124,42,FALSE)</f>
        <v>181992</v>
      </c>
      <c r="AQ11" s="27">
        <v>23136</v>
      </c>
      <c r="AR11" s="27">
        <v>185061</v>
      </c>
      <c r="AS11" s="28">
        <v>0.12501823722988636</v>
      </c>
      <c r="AT11" s="35">
        <f>VLOOKUP(A11,'All Regions'!A9:CG124,46,FALSE)</f>
        <v>7841</v>
      </c>
      <c r="AU11" s="35">
        <f>VLOOKUP(A11,'All Regions'!A9:CH124,47,FALSE)</f>
        <v>186605</v>
      </c>
      <c r="AV11" s="36">
        <f>VLOOKUP(A11,'All Regions'!A9:CI124,48,FALSE)</f>
        <v>4.2019238498432518E-2</v>
      </c>
      <c r="AW11" s="37">
        <v>28899</v>
      </c>
      <c r="AX11" s="37">
        <v>178672</v>
      </c>
      <c r="AY11" s="38">
        <v>0.16174330616996507</v>
      </c>
      <c r="AZ11" s="39">
        <v>11497</v>
      </c>
      <c r="BA11" s="39">
        <v>186605</v>
      </c>
      <c r="BB11" s="40">
        <v>6.1611425202968841E-2</v>
      </c>
    </row>
    <row r="12" spans="1:54" s="41" customFormat="1" ht="15.75" x14ac:dyDescent="0.25">
      <c r="A12" s="42" t="s">
        <v>88</v>
      </c>
      <c r="B12" s="43" t="s">
        <v>138</v>
      </c>
      <c r="C12" s="64">
        <f>VLOOKUP(A12,'All Regions'!A10:AP125,3,FALSE)</f>
        <v>973</v>
      </c>
      <c r="D12" s="64">
        <f>VLOOKUP(A12,'All Regions'!A10:AQ125,4,FALSE)</f>
        <v>2706</v>
      </c>
      <c r="E12" s="64">
        <f>VLOOKUP(A12,'All Regions'!A10:AR125,5,FALSE)</f>
        <v>2682</v>
      </c>
      <c r="F12" s="64">
        <f>VLOOKUP(A12,'All Regions'!A10:AS125,6,FALSE)</f>
        <v>1907</v>
      </c>
      <c r="G12" s="64">
        <f>VLOOKUP(A12,'All Regions'!A10:AT125,7,FALSE)</f>
        <v>9967</v>
      </c>
      <c r="H12" s="65">
        <f>VLOOKUP(A12,'All Regions'!A10:AU125,8,FALSE)</f>
        <v>0.46041938396709142</v>
      </c>
      <c r="I12" s="65">
        <f>VLOOKUP(A12,'All Regions'!A10:AV125,9,FALSE)</f>
        <v>0.1913313935988763</v>
      </c>
      <c r="J12" s="64">
        <f>VLOOKUP(A12,'All Regions'!A10:AW125,10,FALSE)</f>
        <v>1699</v>
      </c>
      <c r="K12" s="29">
        <f>VLOOKUP(A12,'All Regions'!A10:AX125,11,FALSE)</f>
        <v>5517</v>
      </c>
      <c r="L12" s="29">
        <f>VLOOKUP(A12,'All Regions'!A10:AY125,12,FALSE)</f>
        <v>4450</v>
      </c>
      <c r="M12" s="29">
        <f>VLOOKUP(A12,'All Regions'!A10:AZ125,13,FALSE)</f>
        <v>9967</v>
      </c>
      <c r="N12" s="30">
        <f>VLOOKUP(A12,'All Regions'!A10:BA125,14,FALSE)</f>
        <v>0.55352663790508683</v>
      </c>
      <c r="O12" s="30">
        <f>VLOOKUP(A12,'All Regions'!A10:BB125,15,FALSE)</f>
        <v>0.44647336209491323</v>
      </c>
      <c r="P12" s="138">
        <f>VLOOKUP(A12,'All Regions'!A10:BC125,16,FALSE)</f>
        <v>1039</v>
      </c>
      <c r="Q12" s="138">
        <f>VLOOKUP(A12,'All Regions'!A10:BD125,17,FALSE)</f>
        <v>2678</v>
      </c>
      <c r="R12" s="138">
        <f>VLOOKUP(A12,'All Regions'!A10:BE125,18,FALSE)</f>
        <v>4006</v>
      </c>
      <c r="S12" s="138">
        <f>VLOOKUP(A12,'All Regions'!A10:BF125,19,FALSE)</f>
        <v>1584</v>
      </c>
      <c r="T12" s="138">
        <f>VLOOKUP(A12,'All Regions'!A10:BG125,20,FALSE)</f>
        <v>660</v>
      </c>
      <c r="U12" s="138">
        <f>VLOOKUP(A12,'All Regions'!A10:BH125,21,FALSE)</f>
        <v>9967</v>
      </c>
      <c r="V12" s="141">
        <f>VLOOKUP(A12,'All Regions'!A10:BI125,22,FALSE)</f>
        <v>548</v>
      </c>
      <c r="W12" s="141">
        <f>VLOOKUP(A12,'All Regions'!A10:BJ125,23,FALSE)</f>
        <v>1463</v>
      </c>
      <c r="X12" s="141">
        <f>VLOOKUP(A12,'All Regions'!A10:BK125,24,FALSE)</f>
        <v>2269</v>
      </c>
      <c r="Y12" s="141">
        <f>VLOOKUP(A12,'All Regions'!A10:BL125,25,FALSE)</f>
        <v>882</v>
      </c>
      <c r="Z12" s="141">
        <f>VLOOKUP(A12,'All Regions'!A10:BM125,26,FALSE)</f>
        <v>356</v>
      </c>
      <c r="AA12" s="141">
        <f>VLOOKUP(A12,'All Regions'!A10:BN125,27,FALSE)</f>
        <v>492</v>
      </c>
      <c r="AB12" s="141">
        <f>VLOOKUP(A12,'All Regions'!A10:BO125,28,FALSE)</f>
        <v>1215</v>
      </c>
      <c r="AC12" s="141">
        <f>VLOOKUP(A12,'All Regions'!A10:BP125,29,FALSE)</f>
        <v>1736</v>
      </c>
      <c r="AD12" s="141">
        <f>VLOOKUP(A12,'All Regions'!A10:BQ125,30,FALSE)</f>
        <v>702</v>
      </c>
      <c r="AE12" s="141">
        <f>VLOOKUP(A12,'All Regions'!A10:BR125,31,FALSE)</f>
        <v>304</v>
      </c>
      <c r="AF12" s="141">
        <f>VLOOKUP(A12,'All Regions'!A10:BS125,32,FALSE)</f>
        <v>9967</v>
      </c>
      <c r="AG12" s="33">
        <f>VLOOKUP(A12,'All Regions'!A10:BT125,33,FALSE)</f>
        <v>60</v>
      </c>
      <c r="AH12" s="33">
        <f>VLOOKUP(A12,'All Regions'!A10:BU125,34,FALSE)</f>
        <v>99</v>
      </c>
      <c r="AI12" s="33">
        <f>VLOOKUP(A12,'All Regions'!A10:BV125,35,FALSE)</f>
        <v>216</v>
      </c>
      <c r="AJ12" s="33">
        <f>VLOOKUP(A12,'All Regions'!A10:BW125,36,FALSE)</f>
        <v>8</v>
      </c>
      <c r="AK12" s="33">
        <f>VLOOKUP(A12,'All Regions'!A10:BX125,37,FALSE)</f>
        <v>165</v>
      </c>
      <c r="AL12" s="33">
        <f>VLOOKUP(A12,'All Regions'!A10:BY125,38,FALSE)</f>
        <v>9418</v>
      </c>
      <c r="AM12" s="33">
        <f>VLOOKUP(A12,'All Regions'!A10:BZ125,39,FALSE)</f>
        <v>9966</v>
      </c>
      <c r="AN12" s="34">
        <f>VLOOKUP(A12,'All Regions'!A10:CA125,40,FALSE)</f>
        <v>457</v>
      </c>
      <c r="AO12" s="34">
        <f>VLOOKUP(A12,'All Regions'!A10:CB125,41,FALSE)</f>
        <v>9510</v>
      </c>
      <c r="AP12" s="34">
        <f>VLOOKUP(A12,'All Regions'!A10:CC125,42,FALSE)</f>
        <v>9967</v>
      </c>
      <c r="AQ12" s="27">
        <v>2460</v>
      </c>
      <c r="AR12" s="27">
        <v>18682</v>
      </c>
      <c r="AS12" s="28">
        <v>0.13167755058344932</v>
      </c>
      <c r="AT12" s="35">
        <f>VLOOKUP(A12,'All Regions'!A10:CG125,46,FALSE)</f>
        <v>894</v>
      </c>
      <c r="AU12" s="35">
        <f>VLOOKUP(A12,'All Regions'!A10:CH125,47,FALSE)</f>
        <v>18825</v>
      </c>
      <c r="AV12" s="36">
        <f>VLOOKUP(A12,'All Regions'!A10:CI125,48,FALSE)</f>
        <v>4.7490039840637453E-2</v>
      </c>
      <c r="AW12" s="37">
        <v>3091</v>
      </c>
      <c r="AX12" s="37">
        <v>17790</v>
      </c>
      <c r="AY12" s="38">
        <v>0.17374929735806632</v>
      </c>
      <c r="AZ12" s="39">
        <v>845</v>
      </c>
      <c r="BA12" s="39">
        <v>18825</v>
      </c>
      <c r="BB12" s="40">
        <v>4.4887118193891101E-2</v>
      </c>
    </row>
    <row r="13" spans="1:54" s="41" customFormat="1" ht="15.75" x14ac:dyDescent="0.25">
      <c r="A13" s="42" t="s">
        <v>108</v>
      </c>
      <c r="B13" s="43" t="s">
        <v>138</v>
      </c>
      <c r="C13" s="64">
        <f>VLOOKUP(A13,'All Regions'!A11:AP126,3,FALSE)</f>
        <v>804</v>
      </c>
      <c r="D13" s="64">
        <f>VLOOKUP(A13,'All Regions'!A11:AQ126,4,FALSE)</f>
        <v>2079</v>
      </c>
      <c r="E13" s="64">
        <f>VLOOKUP(A13,'All Regions'!A11:AR126,5,FALSE)</f>
        <v>2044</v>
      </c>
      <c r="F13" s="64">
        <f>VLOOKUP(A13,'All Regions'!A11:AS126,6,FALSE)</f>
        <v>1331</v>
      </c>
      <c r="G13" s="64">
        <f>VLOOKUP(A13,'All Regions'!A11:AT126,7,FALSE)</f>
        <v>7460</v>
      </c>
      <c r="H13" s="65">
        <f>VLOOKUP(A13,'All Regions'!A11:AU126,8,FALSE)</f>
        <v>0.4524128686327078</v>
      </c>
      <c r="I13" s="65">
        <f>VLOOKUP(A13,'All Regions'!A11:AV126,9,FALSE)</f>
        <v>0.17841823056300268</v>
      </c>
      <c r="J13" s="64">
        <f>VLOOKUP(A13,'All Regions'!A11:AW126,10,FALSE)</f>
        <v>1202</v>
      </c>
      <c r="K13" s="29">
        <f>VLOOKUP(A13,'All Regions'!A11:AX126,11,FALSE)</f>
        <v>3648</v>
      </c>
      <c r="L13" s="29">
        <f>VLOOKUP(A13,'All Regions'!A11:AY126,12,FALSE)</f>
        <v>3811</v>
      </c>
      <c r="M13" s="29">
        <f>VLOOKUP(A13,'All Regions'!A11:AZ126,13,FALSE)</f>
        <v>7459</v>
      </c>
      <c r="N13" s="30">
        <f>VLOOKUP(A13,'All Regions'!A11:BA126,14,FALSE)</f>
        <v>0.48907360235956565</v>
      </c>
      <c r="O13" s="30">
        <f>VLOOKUP(A13,'All Regions'!A11:BB126,15,FALSE)</f>
        <v>0.51092639764043435</v>
      </c>
      <c r="P13" s="138">
        <f>VLOOKUP(A13,'All Regions'!A11:BC126,16,FALSE)</f>
        <v>789</v>
      </c>
      <c r="Q13" s="138">
        <f>VLOOKUP(A13,'All Regions'!A11:BD126,17,FALSE)</f>
        <v>1725</v>
      </c>
      <c r="R13" s="138">
        <f>VLOOKUP(A13,'All Regions'!A11:BE126,18,FALSE)</f>
        <v>2717</v>
      </c>
      <c r="S13" s="138">
        <f>VLOOKUP(A13,'All Regions'!A11:BF126,19,FALSE)</f>
        <v>1389</v>
      </c>
      <c r="T13" s="138">
        <f>VLOOKUP(A13,'All Regions'!A11:BG126,20,FALSE)</f>
        <v>838</v>
      </c>
      <c r="U13" s="138">
        <f>VLOOKUP(A13,'All Regions'!A11:BH126,21,FALSE)</f>
        <v>7458</v>
      </c>
      <c r="V13" s="141">
        <f>VLOOKUP(A13,'All Regions'!A11:BI126,22,FALSE)</f>
        <v>389</v>
      </c>
      <c r="W13" s="141">
        <f>VLOOKUP(A13,'All Regions'!A11:BJ126,23,FALSE)</f>
        <v>835</v>
      </c>
      <c r="X13" s="141">
        <f>VLOOKUP(A13,'All Regions'!A11:BK126,24,FALSE)</f>
        <v>1328</v>
      </c>
      <c r="Y13" s="141">
        <f>VLOOKUP(A13,'All Regions'!A11:BL126,25,FALSE)</f>
        <v>706</v>
      </c>
      <c r="Z13" s="141">
        <f>VLOOKUP(A13,'All Regions'!A11:BM126,26,FALSE)</f>
        <v>391</v>
      </c>
      <c r="AA13" s="141">
        <f>VLOOKUP(A13,'All Regions'!A11:BN126,27,FALSE)</f>
        <v>400</v>
      </c>
      <c r="AB13" s="141">
        <f>VLOOKUP(A13,'All Regions'!A11:BO126,28,FALSE)</f>
        <v>892</v>
      </c>
      <c r="AC13" s="141">
        <f>VLOOKUP(A13,'All Regions'!A11:BP126,29,FALSE)</f>
        <v>1389</v>
      </c>
      <c r="AD13" s="141">
        <f>VLOOKUP(A13,'All Regions'!A11:BQ126,30,FALSE)</f>
        <v>684</v>
      </c>
      <c r="AE13" s="141">
        <f>VLOOKUP(A13,'All Regions'!A11:BR126,31,FALSE)</f>
        <v>447</v>
      </c>
      <c r="AF13" s="141">
        <f>VLOOKUP(A13,'All Regions'!A11:BS126,32,FALSE)</f>
        <v>7461</v>
      </c>
      <c r="AG13" s="33">
        <f>VLOOKUP(A13,'All Regions'!A11:BT126,33,FALSE)</f>
        <v>51</v>
      </c>
      <c r="AH13" s="33">
        <f>VLOOKUP(A13,'All Regions'!A11:BU126,34,FALSE)</f>
        <v>76</v>
      </c>
      <c r="AI13" s="33">
        <f>VLOOKUP(A13,'All Regions'!A11:BV126,35,FALSE)</f>
        <v>214</v>
      </c>
      <c r="AJ13" s="33">
        <f>VLOOKUP(A13,'All Regions'!A11:BW126,36,FALSE)</f>
        <v>8</v>
      </c>
      <c r="AK13" s="33">
        <f>VLOOKUP(A13,'All Regions'!A11:BX126,37,FALSE)</f>
        <v>142</v>
      </c>
      <c r="AL13" s="33">
        <f>VLOOKUP(A13,'All Regions'!A11:BY126,38,FALSE)</f>
        <v>6968</v>
      </c>
      <c r="AM13" s="33">
        <f>VLOOKUP(A13,'All Regions'!A11:BZ126,39,FALSE)</f>
        <v>7459</v>
      </c>
      <c r="AN13" s="34">
        <f>VLOOKUP(A13,'All Regions'!A11:CA126,40,FALSE)</f>
        <v>320</v>
      </c>
      <c r="AO13" s="34">
        <f>VLOOKUP(A13,'All Regions'!A11:CB126,41,FALSE)</f>
        <v>7139</v>
      </c>
      <c r="AP13" s="34">
        <f>VLOOKUP(A13,'All Regions'!A11:CC126,42,FALSE)</f>
        <v>7459</v>
      </c>
      <c r="AQ13" s="27">
        <v>2491</v>
      </c>
      <c r="AR13" s="27">
        <v>16294</v>
      </c>
      <c r="AS13" s="28">
        <v>0.15287836013256415</v>
      </c>
      <c r="AT13" s="35">
        <f>VLOOKUP(A13,'All Regions'!A11:CG126,46,FALSE)</f>
        <v>863</v>
      </c>
      <c r="AU13" s="35">
        <f>VLOOKUP(A13,'All Regions'!A11:CH126,47,FALSE)</f>
        <v>16379</v>
      </c>
      <c r="AV13" s="36">
        <f>VLOOKUP(A13,'All Regions'!A11:CI126,48,FALSE)</f>
        <v>5.2689419378472435E-2</v>
      </c>
      <c r="AW13" s="37">
        <v>2332</v>
      </c>
      <c r="AX13" s="37">
        <v>16297</v>
      </c>
      <c r="AY13" s="38">
        <v>0.14309382094864084</v>
      </c>
      <c r="AZ13" s="39">
        <v>609</v>
      </c>
      <c r="BA13" s="39">
        <v>16379</v>
      </c>
      <c r="BB13" s="40">
        <v>3.7181757128029791E-2</v>
      </c>
    </row>
    <row r="14" spans="1:54" s="41" customFormat="1" ht="15.75" x14ac:dyDescent="0.25">
      <c r="A14" s="42" t="s">
        <v>110</v>
      </c>
      <c r="B14" s="43" t="s">
        <v>138</v>
      </c>
      <c r="C14" s="64">
        <f>VLOOKUP(A14,'All Regions'!A12:AP127,3,FALSE)</f>
        <v>3061</v>
      </c>
      <c r="D14" s="64">
        <f>VLOOKUP(A14,'All Regions'!A12:AQ127,4,FALSE)</f>
        <v>7336</v>
      </c>
      <c r="E14" s="64">
        <f>VLOOKUP(A14,'All Regions'!A12:AR127,5,FALSE)</f>
        <v>7495</v>
      </c>
      <c r="F14" s="64">
        <f>VLOOKUP(A14,'All Regions'!A12:AS127,6,FALSE)</f>
        <v>4897</v>
      </c>
      <c r="G14" s="64">
        <f>VLOOKUP(A14,'All Regions'!A12:AT127,7,FALSE)</f>
        <v>28023</v>
      </c>
      <c r="H14" s="65">
        <f>VLOOKUP(A14,'All Regions'!A12:AU127,8,FALSE)</f>
        <v>0.44220818613281948</v>
      </c>
      <c r="I14" s="65">
        <f>VLOOKUP(A14,'All Regions'!A12:AV127,9,FALSE)</f>
        <v>0.17474931306426864</v>
      </c>
      <c r="J14" s="64">
        <f>VLOOKUP(A14,'All Regions'!A12:AW127,10,FALSE)</f>
        <v>5234</v>
      </c>
      <c r="K14" s="29">
        <f>VLOOKUP(A14,'All Regions'!A12:AX127,11,FALSE)</f>
        <v>14946</v>
      </c>
      <c r="L14" s="29">
        <f>VLOOKUP(A14,'All Regions'!A12:AY127,12,FALSE)</f>
        <v>13077</v>
      </c>
      <c r="M14" s="29">
        <f>VLOOKUP(A14,'All Regions'!A12:AZ127,13,FALSE)</f>
        <v>28023</v>
      </c>
      <c r="N14" s="30">
        <f>VLOOKUP(A14,'All Regions'!A12:BA127,14,FALSE)</f>
        <v>0.53334760732255648</v>
      </c>
      <c r="O14" s="30">
        <f>VLOOKUP(A14,'All Regions'!A12:BB127,15,FALSE)</f>
        <v>0.46665239267744352</v>
      </c>
      <c r="P14" s="138">
        <f>VLOOKUP(A14,'All Regions'!A12:BC127,16,FALSE)</f>
        <v>3287</v>
      </c>
      <c r="Q14" s="138">
        <f>VLOOKUP(A14,'All Regions'!A12:BD127,17,FALSE)</f>
        <v>7276</v>
      </c>
      <c r="R14" s="138">
        <f>VLOOKUP(A14,'All Regions'!A12:BE127,18,FALSE)</f>
        <v>10524</v>
      </c>
      <c r="S14" s="138">
        <f>VLOOKUP(A14,'All Regions'!A12:BF127,19,FALSE)</f>
        <v>4418</v>
      </c>
      <c r="T14" s="138">
        <f>VLOOKUP(A14,'All Regions'!A12:BG127,20,FALSE)</f>
        <v>2519</v>
      </c>
      <c r="U14" s="138">
        <f>VLOOKUP(A14,'All Regions'!A12:BH127,21,FALSE)</f>
        <v>28024</v>
      </c>
      <c r="V14" s="141">
        <f>VLOOKUP(A14,'All Regions'!A12:BI127,22,FALSE)</f>
        <v>1826</v>
      </c>
      <c r="W14" s="141">
        <f>VLOOKUP(A14,'All Regions'!A12:BJ127,23,FALSE)</f>
        <v>3760</v>
      </c>
      <c r="X14" s="141">
        <f>VLOOKUP(A14,'All Regions'!A12:BK127,24,FALSE)</f>
        <v>5635</v>
      </c>
      <c r="Y14" s="141">
        <f>VLOOKUP(A14,'All Regions'!A12:BL127,25,FALSE)</f>
        <v>2416</v>
      </c>
      <c r="Z14" s="141">
        <f>VLOOKUP(A14,'All Regions'!A12:BM127,26,FALSE)</f>
        <v>1309</v>
      </c>
      <c r="AA14" s="141">
        <f>VLOOKUP(A14,'All Regions'!A12:BN127,27,FALSE)</f>
        <v>1460</v>
      </c>
      <c r="AB14" s="141">
        <f>VLOOKUP(A14,'All Regions'!A12:BO127,28,FALSE)</f>
        <v>3515</v>
      </c>
      <c r="AC14" s="141">
        <f>VLOOKUP(A14,'All Regions'!A12:BP127,29,FALSE)</f>
        <v>4890</v>
      </c>
      <c r="AD14" s="141">
        <f>VLOOKUP(A14,'All Regions'!A12:BQ127,30,FALSE)</f>
        <v>2002</v>
      </c>
      <c r="AE14" s="141">
        <f>VLOOKUP(A14,'All Regions'!A12:BR127,31,FALSE)</f>
        <v>1210</v>
      </c>
      <c r="AF14" s="141">
        <f>VLOOKUP(A14,'All Regions'!A12:BS127,32,FALSE)</f>
        <v>28023</v>
      </c>
      <c r="AG14" s="33">
        <f>VLOOKUP(A14,'All Regions'!A12:BT127,33,FALSE)</f>
        <v>268</v>
      </c>
      <c r="AH14" s="33">
        <f>VLOOKUP(A14,'All Regions'!A12:BU127,34,FALSE)</f>
        <v>562</v>
      </c>
      <c r="AI14" s="33">
        <f>VLOOKUP(A14,'All Regions'!A12:BV127,35,FALSE)</f>
        <v>1060</v>
      </c>
      <c r="AJ14" s="33">
        <f>VLOOKUP(A14,'All Regions'!A12:BW127,36,FALSE)</f>
        <v>49</v>
      </c>
      <c r="AK14" s="33">
        <f>VLOOKUP(A14,'All Regions'!A12:BX127,37,FALSE)</f>
        <v>636</v>
      </c>
      <c r="AL14" s="33">
        <f>VLOOKUP(A14,'All Regions'!A12:BY127,38,FALSE)</f>
        <v>25449</v>
      </c>
      <c r="AM14" s="33">
        <f>VLOOKUP(A14,'All Regions'!A12:BZ127,39,FALSE)</f>
        <v>28024</v>
      </c>
      <c r="AN14" s="34">
        <f>VLOOKUP(A14,'All Regions'!A12:CA127,40,FALSE)</f>
        <v>1948</v>
      </c>
      <c r="AO14" s="34">
        <f>VLOOKUP(A14,'All Regions'!A12:CB127,41,FALSE)</f>
        <v>26076</v>
      </c>
      <c r="AP14" s="34">
        <f>VLOOKUP(A14,'All Regions'!A12:CC127,42,FALSE)</f>
        <v>28024</v>
      </c>
      <c r="AQ14" s="27">
        <v>4111</v>
      </c>
      <c r="AR14" s="27">
        <v>31886</v>
      </c>
      <c r="AS14" s="28">
        <v>0.12892805620021325</v>
      </c>
      <c r="AT14" s="35">
        <f>VLOOKUP(A14,'All Regions'!A12:CG127,46,FALSE)</f>
        <v>1528</v>
      </c>
      <c r="AU14" s="35">
        <f>VLOOKUP(A14,'All Regions'!A12:CH127,47,FALSE)</f>
        <v>32010</v>
      </c>
      <c r="AV14" s="36">
        <f>VLOOKUP(A14,'All Regions'!A12:CI127,48,FALSE)</f>
        <v>4.7735082786629177E-2</v>
      </c>
      <c r="AW14" s="37">
        <v>4999</v>
      </c>
      <c r="AX14" s="37">
        <v>30753</v>
      </c>
      <c r="AY14" s="38">
        <v>0.16255324683770689</v>
      </c>
      <c r="AZ14" s="39">
        <v>2447</v>
      </c>
      <c r="BA14" s="39">
        <v>32010</v>
      </c>
      <c r="BB14" s="40">
        <v>7.6444860980943455E-2</v>
      </c>
    </row>
    <row r="15" spans="1:54" s="41" customFormat="1" ht="15.75" x14ac:dyDescent="0.25">
      <c r="A15" s="42" t="s">
        <v>116</v>
      </c>
      <c r="B15" s="43" t="s">
        <v>138</v>
      </c>
      <c r="C15" s="64">
        <f>VLOOKUP(A15,'All Regions'!A13:AP128,3,FALSE)</f>
        <v>833</v>
      </c>
      <c r="D15" s="64">
        <f>VLOOKUP(A15,'All Regions'!A13:AQ128,4,FALSE)</f>
        <v>2331</v>
      </c>
      <c r="E15" s="64">
        <f>VLOOKUP(A15,'All Regions'!A13:AR128,5,FALSE)</f>
        <v>2164</v>
      </c>
      <c r="F15" s="64">
        <f>VLOOKUP(A15,'All Regions'!A13:AS128,6,FALSE)</f>
        <v>1370</v>
      </c>
      <c r="G15" s="64">
        <f>VLOOKUP(A15,'All Regions'!A13:AT128,7,FALSE)</f>
        <v>8094</v>
      </c>
      <c r="H15" s="65">
        <f>VLOOKUP(A15,'All Regions'!A13:AU128,8,FALSE)</f>
        <v>0.43661971830985913</v>
      </c>
      <c r="I15" s="65">
        <f>VLOOKUP(A15,'All Regions'!A13:AV128,9,FALSE)</f>
        <v>0.16926118112181862</v>
      </c>
      <c r="J15" s="64">
        <f>VLOOKUP(A15,'All Regions'!A13:AW128,10,FALSE)</f>
        <v>1396</v>
      </c>
      <c r="K15" s="29">
        <f>VLOOKUP(A15,'All Regions'!A13:AX128,11,FALSE)</f>
        <v>3773</v>
      </c>
      <c r="L15" s="29">
        <f>VLOOKUP(A15,'All Regions'!A13:AY128,12,FALSE)</f>
        <v>4320</v>
      </c>
      <c r="M15" s="29">
        <f>VLOOKUP(A15,'All Regions'!A13:AZ128,13,FALSE)</f>
        <v>8093</v>
      </c>
      <c r="N15" s="30">
        <f>VLOOKUP(A15,'All Regions'!A13:BA128,14,FALSE)</f>
        <v>0.46620536265908807</v>
      </c>
      <c r="O15" s="30">
        <f>VLOOKUP(A15,'All Regions'!A13:BB128,15,FALSE)</f>
        <v>0.53379463734091193</v>
      </c>
      <c r="P15" s="138">
        <f>VLOOKUP(A15,'All Regions'!A13:BC128,16,FALSE)</f>
        <v>932</v>
      </c>
      <c r="Q15" s="138">
        <f>VLOOKUP(A15,'All Regions'!A13:BD128,17,FALSE)</f>
        <v>1970</v>
      </c>
      <c r="R15" s="138">
        <f>VLOOKUP(A15,'All Regions'!A13:BE128,18,FALSE)</f>
        <v>3268</v>
      </c>
      <c r="S15" s="138">
        <f>VLOOKUP(A15,'All Regions'!A13:BF128,19,FALSE)</f>
        <v>1354</v>
      </c>
      <c r="T15" s="138">
        <f>VLOOKUP(A15,'All Regions'!A13:BG128,20,FALSE)</f>
        <v>569</v>
      </c>
      <c r="U15" s="138">
        <f>VLOOKUP(A15,'All Regions'!A13:BH128,21,FALSE)</f>
        <v>8093</v>
      </c>
      <c r="V15" s="141">
        <f>VLOOKUP(A15,'All Regions'!A13:BI128,22,FALSE)</f>
        <v>430</v>
      </c>
      <c r="W15" s="141">
        <f>VLOOKUP(A15,'All Regions'!A13:BJ128,23,FALSE)</f>
        <v>875</v>
      </c>
      <c r="X15" s="141">
        <f>VLOOKUP(A15,'All Regions'!A13:BK128,24,FALSE)</f>
        <v>1573</v>
      </c>
      <c r="Y15" s="141">
        <f>VLOOKUP(A15,'All Regions'!A13:BL128,25,FALSE)</f>
        <v>635</v>
      </c>
      <c r="Z15" s="141">
        <f>VLOOKUP(A15,'All Regions'!A13:BM128,26,FALSE)</f>
        <v>260</v>
      </c>
      <c r="AA15" s="141">
        <f>VLOOKUP(A15,'All Regions'!A13:BN128,27,FALSE)</f>
        <v>501</v>
      </c>
      <c r="AB15" s="141">
        <f>VLOOKUP(A15,'All Regions'!A13:BO128,28,FALSE)</f>
        <v>1097</v>
      </c>
      <c r="AC15" s="141">
        <f>VLOOKUP(A15,'All Regions'!A13:BP128,29,FALSE)</f>
        <v>1694</v>
      </c>
      <c r="AD15" s="141">
        <f>VLOOKUP(A15,'All Regions'!A13:BQ128,30,FALSE)</f>
        <v>720</v>
      </c>
      <c r="AE15" s="141">
        <f>VLOOKUP(A15,'All Regions'!A13:BR128,31,FALSE)</f>
        <v>310</v>
      </c>
      <c r="AF15" s="141">
        <f>VLOOKUP(A15,'All Regions'!A13:BS128,32,FALSE)</f>
        <v>8095</v>
      </c>
      <c r="AG15" s="33">
        <f>VLOOKUP(A15,'All Regions'!A13:BT128,33,FALSE)</f>
        <v>58</v>
      </c>
      <c r="AH15" s="33">
        <f>VLOOKUP(A15,'All Regions'!A13:BU128,34,FALSE)</f>
        <v>82</v>
      </c>
      <c r="AI15" s="33">
        <f>VLOOKUP(A15,'All Regions'!A13:BV128,35,FALSE)</f>
        <v>206</v>
      </c>
      <c r="AJ15" s="33">
        <f>VLOOKUP(A15,'All Regions'!A13:BW128,36,FALSE)</f>
        <v>6</v>
      </c>
      <c r="AK15" s="33">
        <f>VLOOKUP(A15,'All Regions'!A13:BX128,37,FALSE)</f>
        <v>120</v>
      </c>
      <c r="AL15" s="33">
        <f>VLOOKUP(A15,'All Regions'!A13:BY128,38,FALSE)</f>
        <v>7621</v>
      </c>
      <c r="AM15" s="33">
        <f>VLOOKUP(A15,'All Regions'!A13:BZ128,39,FALSE)</f>
        <v>8093</v>
      </c>
      <c r="AN15" s="34">
        <f>VLOOKUP(A15,'All Regions'!A13:CA128,40,FALSE)</f>
        <v>274</v>
      </c>
      <c r="AO15" s="34">
        <f>VLOOKUP(A15,'All Regions'!A13:CB128,41,FALSE)</f>
        <v>7820</v>
      </c>
      <c r="AP15" s="34">
        <f>VLOOKUP(A15,'All Regions'!A13:CC128,42,FALSE)</f>
        <v>8094</v>
      </c>
      <c r="AQ15" s="27">
        <v>2939</v>
      </c>
      <c r="AR15" s="27">
        <v>21623</v>
      </c>
      <c r="AS15" s="28">
        <v>0.13592008509457523</v>
      </c>
      <c r="AT15" s="35">
        <f>VLOOKUP(A15,'All Regions'!A13:CG128,46,FALSE)</f>
        <v>1720</v>
      </c>
      <c r="AU15" s="35">
        <f>VLOOKUP(A15,'All Regions'!A13:CH128,47,FALSE)</f>
        <v>22346</v>
      </c>
      <c r="AV15" s="36">
        <f>VLOOKUP(A15,'All Regions'!A13:CI128,48,FALSE)</f>
        <v>7.6971270025955427E-2</v>
      </c>
      <c r="AW15" s="37">
        <v>2983</v>
      </c>
      <c r="AX15" s="37">
        <v>21697</v>
      </c>
      <c r="AY15" s="38">
        <v>0.13748444485412731</v>
      </c>
      <c r="AZ15" s="39">
        <v>1069</v>
      </c>
      <c r="BA15" s="39">
        <v>22346</v>
      </c>
      <c r="BB15" s="40">
        <v>4.7838539335899044E-2</v>
      </c>
    </row>
    <row r="16" spans="1:54" s="2" customFormat="1" x14ac:dyDescent="0.25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</row>
    <row r="17" spans="1:54" s="1" customFormat="1" ht="15.75" x14ac:dyDescent="0.25">
      <c r="A17" s="59" t="s">
        <v>178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</row>
    <row r="18" spans="1:54" s="1" customFormat="1" ht="15.75" x14ac:dyDescent="0.25">
      <c r="A18" s="59" t="s">
        <v>200</v>
      </c>
      <c r="B18" s="91"/>
      <c r="C18" s="91"/>
      <c r="D18" s="91"/>
      <c r="E18" s="91"/>
      <c r="F18" s="91"/>
      <c r="G18" s="92"/>
      <c r="H18" s="92"/>
      <c r="I18" s="91"/>
      <c r="J18" s="87"/>
      <c r="K18" s="87"/>
      <c r="R18" s="87"/>
      <c r="S18" s="87"/>
      <c r="T18" s="87"/>
      <c r="V18" s="91"/>
      <c r="AK18" s="91"/>
      <c r="AM18" s="87"/>
      <c r="AN18" s="87"/>
    </row>
    <row r="19" spans="1:54" s="1" customFormat="1" ht="15.75" x14ac:dyDescent="0.25">
      <c r="A19" s="59" t="s">
        <v>201</v>
      </c>
      <c r="B19" s="91"/>
      <c r="C19" s="91"/>
      <c r="D19" s="91"/>
      <c r="E19" s="91"/>
      <c r="F19" s="91"/>
      <c r="G19" s="92"/>
      <c r="H19" s="92"/>
      <c r="I19" s="91"/>
      <c r="J19" s="87"/>
      <c r="K19" s="87"/>
      <c r="R19" s="87"/>
      <c r="S19" s="87"/>
      <c r="T19" s="87"/>
      <c r="V19" s="91"/>
      <c r="AK19" s="91"/>
      <c r="AM19" s="87"/>
      <c r="AN19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2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B4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187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183</v>
      </c>
      <c r="B8" s="82" t="s">
        <v>137</v>
      </c>
      <c r="C8" s="66">
        <v>6029</v>
      </c>
      <c r="D8" s="66">
        <v>16865</v>
      </c>
      <c r="E8" s="66">
        <v>15797</v>
      </c>
      <c r="F8" s="66">
        <v>9708</v>
      </c>
      <c r="G8" s="66">
        <v>57345</v>
      </c>
      <c r="H8" s="67">
        <f>(F8+E8)/G8</f>
        <v>0.44476414683058679</v>
      </c>
      <c r="I8" s="67">
        <f>F8/G8</f>
        <v>0.16929113261836254</v>
      </c>
      <c r="J8" s="66">
        <v>8946</v>
      </c>
      <c r="K8" s="48">
        <v>30946</v>
      </c>
      <c r="L8" s="48">
        <v>26400</v>
      </c>
      <c r="M8" s="48">
        <v>57346</v>
      </c>
      <c r="N8" s="68">
        <f>K8/M8</f>
        <v>0.53963659191573954</v>
      </c>
      <c r="O8" s="49">
        <f>L8/M8</f>
        <v>0.46036340808426046</v>
      </c>
      <c r="P8" s="69">
        <v>5632</v>
      </c>
      <c r="Q8" s="69">
        <v>14324</v>
      </c>
      <c r="R8" s="69">
        <v>23387</v>
      </c>
      <c r="S8" s="69">
        <v>9690</v>
      </c>
      <c r="T8" s="69">
        <v>4314</v>
      </c>
      <c r="U8" s="69">
        <v>57347</v>
      </c>
      <c r="V8" s="51">
        <v>3005</v>
      </c>
      <c r="W8" s="51">
        <v>7546</v>
      </c>
      <c r="X8" s="51">
        <v>12799</v>
      </c>
      <c r="Y8" s="51">
        <v>5289</v>
      </c>
      <c r="Z8" s="51">
        <v>2308</v>
      </c>
      <c r="AA8" s="51">
        <v>2629</v>
      </c>
      <c r="AB8" s="51">
        <v>6776</v>
      </c>
      <c r="AC8" s="51">
        <v>10584</v>
      </c>
      <c r="AD8" s="51">
        <v>4399</v>
      </c>
      <c r="AE8" s="51">
        <v>2008</v>
      </c>
      <c r="AF8" s="51">
        <v>57343</v>
      </c>
      <c r="AG8" s="70">
        <v>355</v>
      </c>
      <c r="AH8" s="70">
        <v>503</v>
      </c>
      <c r="AI8" s="70">
        <v>1916</v>
      </c>
      <c r="AJ8" s="70">
        <v>36</v>
      </c>
      <c r="AK8" s="70">
        <v>902</v>
      </c>
      <c r="AL8" s="70">
        <v>53625</v>
      </c>
      <c r="AM8" s="70">
        <v>57346</v>
      </c>
      <c r="AN8" s="71">
        <v>1487</v>
      </c>
      <c r="AO8" s="71">
        <v>55861</v>
      </c>
      <c r="AP8" s="71">
        <v>57348</v>
      </c>
      <c r="AQ8" s="72">
        <v>23160</v>
      </c>
      <c r="AR8" s="72">
        <v>107809</v>
      </c>
      <c r="AS8" s="73">
        <f>AQ8/AR8</f>
        <v>0.214824365312729</v>
      </c>
      <c r="AT8" s="74">
        <v>7396</v>
      </c>
      <c r="AU8" s="74">
        <v>109465</v>
      </c>
      <c r="AV8" s="75">
        <f>AT8/AU8</f>
        <v>6.7564975106198327E-2</v>
      </c>
      <c r="AW8" s="76">
        <v>21534</v>
      </c>
      <c r="AX8" s="76">
        <v>107759</v>
      </c>
      <c r="AY8" s="77">
        <f>AW8/AX8</f>
        <v>0.19983481658144564</v>
      </c>
      <c r="AZ8" s="78">
        <v>2497</v>
      </c>
      <c r="BA8" s="78">
        <v>109465</v>
      </c>
      <c r="BB8" s="79">
        <f>AZ8/BA8</f>
        <v>2.2810944137395515E-2</v>
      </c>
    </row>
    <row r="9" spans="1:54" s="41" customFormat="1" ht="15.75" x14ac:dyDescent="0.25">
      <c r="A9" s="42" t="s">
        <v>16</v>
      </c>
      <c r="B9" s="43" t="s">
        <v>137</v>
      </c>
      <c r="C9" s="64">
        <f>VLOOKUP(A9,'All Regions'!A7:AP122,3,FALSE)</f>
        <v>1797</v>
      </c>
      <c r="D9" s="64">
        <f>VLOOKUP(A9,'All Regions'!A7:AQ122,4,FALSE)</f>
        <v>4745</v>
      </c>
      <c r="E9" s="64">
        <f>VLOOKUP(A9,'All Regions'!A7:AR122,5,FALSE)</f>
        <v>4710</v>
      </c>
      <c r="F9" s="64">
        <f>VLOOKUP(A9,'All Regions'!A7:AS122,6,FALSE)</f>
        <v>2887</v>
      </c>
      <c r="G9" s="64">
        <f>VLOOKUP(A9,'All Regions'!A7:AT122,7,FALSE)</f>
        <v>16819</v>
      </c>
      <c r="H9" s="65">
        <f>VLOOKUP(A9,'All Regions'!A7:AU122,8,FALSE)</f>
        <v>0.45169153933051903</v>
      </c>
      <c r="I9" s="65">
        <f>VLOOKUP(A9,'All Regions'!A7:AV122,9,FALSE)</f>
        <v>0.17165110886497414</v>
      </c>
      <c r="J9" s="64">
        <f>VLOOKUP(A9,'All Regions'!A7:AW122,10,FALSE)</f>
        <v>2680</v>
      </c>
      <c r="K9" s="29">
        <f>VLOOKUP(A9,'All Regions'!A7:AX122,11,FALSE)</f>
        <v>9161</v>
      </c>
      <c r="L9" s="29">
        <f>VLOOKUP(A9,'All Regions'!A7:AY122,12,FALSE)</f>
        <v>7658</v>
      </c>
      <c r="M9" s="29">
        <f>VLOOKUP(A9,'All Regions'!A7:AZ122,13,FALSE)</f>
        <v>16819</v>
      </c>
      <c r="N9" s="30">
        <f>VLOOKUP(A9,'All Regions'!A7:BA122,14,FALSE)</f>
        <v>0.54468161008383376</v>
      </c>
      <c r="O9" s="30">
        <f>VLOOKUP(A9,'All Regions'!A7:BB122,15,FALSE)</f>
        <v>0.45531838991616624</v>
      </c>
      <c r="P9" s="138">
        <f>VLOOKUP(A9,'All Regions'!A7:BC122,16,FALSE)</f>
        <v>1647</v>
      </c>
      <c r="Q9" s="138">
        <f>VLOOKUP(A9,'All Regions'!A7:BD122,17,FALSE)</f>
        <v>4414</v>
      </c>
      <c r="R9" s="138">
        <f>VLOOKUP(A9,'All Regions'!A7:BE122,18,FALSE)</f>
        <v>6816</v>
      </c>
      <c r="S9" s="138">
        <f>VLOOKUP(A9,'All Regions'!A7:BF122,19,FALSE)</f>
        <v>2794</v>
      </c>
      <c r="T9" s="138">
        <f>VLOOKUP(A9,'All Regions'!A7:BG122,20,FALSE)</f>
        <v>1147</v>
      </c>
      <c r="U9" s="138">
        <f>VLOOKUP(A9,'All Regions'!A7:BH122,21,FALSE)</f>
        <v>16818</v>
      </c>
      <c r="V9" s="141">
        <f>VLOOKUP(A9,'All Regions'!A7:BI122,22,FALSE)</f>
        <v>893</v>
      </c>
      <c r="W9" s="141">
        <f>VLOOKUP(A9,'All Regions'!A7:BJ122,23,FALSE)</f>
        <v>2363</v>
      </c>
      <c r="X9" s="141">
        <f>VLOOKUP(A9,'All Regions'!A7:BK122,24,FALSE)</f>
        <v>3755</v>
      </c>
      <c r="Y9" s="141">
        <f>VLOOKUP(A9,'All Regions'!A7:BL122,25,FALSE)</f>
        <v>1540</v>
      </c>
      <c r="Z9" s="141">
        <f>VLOOKUP(A9,'All Regions'!A7:BM122,26,FALSE)</f>
        <v>610</v>
      </c>
      <c r="AA9" s="141">
        <f>VLOOKUP(A9,'All Regions'!A7:BN122,27,FALSE)</f>
        <v>754</v>
      </c>
      <c r="AB9" s="141">
        <f>VLOOKUP(A9,'All Regions'!A7:BO122,28,FALSE)</f>
        <v>2050</v>
      </c>
      <c r="AC9" s="141">
        <f>VLOOKUP(A9,'All Regions'!A7:BP122,29,FALSE)</f>
        <v>3061</v>
      </c>
      <c r="AD9" s="141">
        <f>VLOOKUP(A9,'All Regions'!A7:BQ122,30,FALSE)</f>
        <v>1254</v>
      </c>
      <c r="AE9" s="141">
        <f>VLOOKUP(A9,'All Regions'!A7:BR122,31,FALSE)</f>
        <v>538</v>
      </c>
      <c r="AF9" s="141">
        <f>VLOOKUP(A9,'All Regions'!A7:BS122,32,FALSE)</f>
        <v>16818</v>
      </c>
      <c r="AG9" s="33">
        <f>VLOOKUP(A9,'All Regions'!A7:BT122,33,FALSE)</f>
        <v>82</v>
      </c>
      <c r="AH9" s="33">
        <f>VLOOKUP(A9,'All Regions'!A7:BU122,34,FALSE)</f>
        <v>159</v>
      </c>
      <c r="AI9" s="33">
        <f>VLOOKUP(A9,'All Regions'!A7:BV122,35,FALSE)</f>
        <v>1083</v>
      </c>
      <c r="AJ9" s="33">
        <f>VLOOKUP(A9,'All Regions'!A7:BW122,36,FALSE)</f>
        <v>14</v>
      </c>
      <c r="AK9" s="33">
        <f>VLOOKUP(A9,'All Regions'!A7:BX122,37,FALSE)</f>
        <v>290</v>
      </c>
      <c r="AL9" s="33">
        <f>VLOOKUP(A9,'All Regions'!A7:BY122,38,FALSE)</f>
        <v>15191</v>
      </c>
      <c r="AM9" s="33">
        <f>VLOOKUP(A9,'All Regions'!A7:BZ122,39,FALSE)</f>
        <v>16819</v>
      </c>
      <c r="AN9" s="34">
        <f>VLOOKUP(A9,'All Regions'!A7:CA122,40,FALSE)</f>
        <v>422</v>
      </c>
      <c r="AO9" s="34">
        <f>VLOOKUP(A9,'All Regions'!A7:CB122,41,FALSE)</f>
        <v>16398</v>
      </c>
      <c r="AP9" s="34">
        <f>VLOOKUP(A9,'All Regions'!A7:CC122,42,FALSE)</f>
        <v>16820</v>
      </c>
      <c r="AQ9" s="27">
        <v>5285</v>
      </c>
      <c r="AR9" s="27">
        <v>24185</v>
      </c>
      <c r="AS9" s="28">
        <v>0.21852387843704776</v>
      </c>
      <c r="AT9" s="35">
        <f>VLOOKUP(A9,'All Regions'!A7:CG122,46,FALSE)</f>
        <v>1570</v>
      </c>
      <c r="AU9" s="35">
        <f>VLOOKUP(A9,'All Regions'!A7:CH122,47,FALSE)</f>
        <v>24384</v>
      </c>
      <c r="AV9" s="36">
        <f>VLOOKUP(A9,'All Regions'!A7:CI122,48,FALSE)</f>
        <v>6.4386482939632547E-2</v>
      </c>
      <c r="AW9" s="37">
        <v>4828</v>
      </c>
      <c r="AX9" s="37">
        <v>24095</v>
      </c>
      <c r="AY9" s="38">
        <v>0.20037352147748497</v>
      </c>
      <c r="AZ9" s="39">
        <v>528</v>
      </c>
      <c r="BA9" s="39">
        <v>24384</v>
      </c>
      <c r="BB9" s="40">
        <v>2.1653543307086614E-2</v>
      </c>
    </row>
    <row r="10" spans="1:54" s="41" customFormat="1" ht="15.75" x14ac:dyDescent="0.25">
      <c r="A10" s="42" t="s">
        <v>22</v>
      </c>
      <c r="B10" s="43" t="s">
        <v>137</v>
      </c>
      <c r="C10" s="64">
        <f>VLOOKUP(A10,'All Regions'!A8:AP123,3,FALSE)</f>
        <v>152</v>
      </c>
      <c r="D10" s="64">
        <f>VLOOKUP(A10,'All Regions'!A8:AQ123,4,FALSE)</f>
        <v>400</v>
      </c>
      <c r="E10" s="64">
        <f>VLOOKUP(A10,'All Regions'!A8:AR123,5,FALSE)</f>
        <v>364</v>
      </c>
      <c r="F10" s="64">
        <f>VLOOKUP(A10,'All Regions'!A8:AS123,6,FALSE)</f>
        <v>206</v>
      </c>
      <c r="G10" s="64">
        <f>VLOOKUP(A10,'All Regions'!A8:AT123,7,FALSE)</f>
        <v>1339</v>
      </c>
      <c r="H10" s="65">
        <f>VLOOKUP(A10,'All Regions'!A8:AU123,8,FALSE)</f>
        <v>0.4256908140403286</v>
      </c>
      <c r="I10" s="65">
        <f>VLOOKUP(A10,'All Regions'!A8:AV123,9,FALSE)</f>
        <v>0.15384615384615385</v>
      </c>
      <c r="J10" s="64">
        <f>VLOOKUP(A10,'All Regions'!A8:AW123,10,FALSE)</f>
        <v>217</v>
      </c>
      <c r="K10" s="29">
        <f>VLOOKUP(A10,'All Regions'!A8:AX123,11,FALSE)</f>
        <v>817</v>
      </c>
      <c r="L10" s="29">
        <f>VLOOKUP(A10,'All Regions'!A8:AY123,12,FALSE)</f>
        <v>522</v>
      </c>
      <c r="M10" s="29">
        <f>VLOOKUP(A10,'All Regions'!A8:AZ123,13,FALSE)</f>
        <v>1339</v>
      </c>
      <c r="N10" s="30">
        <f>VLOOKUP(A10,'All Regions'!A8:BA123,14,FALSE)</f>
        <v>0.61015683345780436</v>
      </c>
      <c r="O10" s="30">
        <f>VLOOKUP(A10,'All Regions'!A8:BB123,15,FALSE)</f>
        <v>0.3898431665421957</v>
      </c>
      <c r="P10" s="138">
        <f>VLOOKUP(A10,'All Regions'!A8:BC123,16,FALSE)</f>
        <v>146</v>
      </c>
      <c r="Q10" s="138">
        <f>VLOOKUP(A10,'All Regions'!A8:BD123,17,FALSE)</f>
        <v>308</v>
      </c>
      <c r="R10" s="138">
        <f>VLOOKUP(A10,'All Regions'!A8:BE123,18,FALSE)</f>
        <v>546</v>
      </c>
      <c r="S10" s="138">
        <f>VLOOKUP(A10,'All Regions'!A8:BF123,19,FALSE)</f>
        <v>217</v>
      </c>
      <c r="T10" s="138">
        <f>VLOOKUP(A10,'All Regions'!A8:BG123,20,FALSE)</f>
        <v>123</v>
      </c>
      <c r="U10" s="138">
        <f>VLOOKUP(A10,'All Regions'!A8:BH123,21,FALSE)</f>
        <v>1340</v>
      </c>
      <c r="V10" s="141">
        <f>VLOOKUP(A10,'All Regions'!A8:BI123,22,FALSE)</f>
        <v>82</v>
      </c>
      <c r="W10" s="141">
        <f>VLOOKUP(A10,'All Regions'!A8:BJ123,23,FALSE)</f>
        <v>180</v>
      </c>
      <c r="X10" s="141">
        <f>VLOOKUP(A10,'All Regions'!A8:BK123,24,FALSE)</f>
        <v>354</v>
      </c>
      <c r="Y10" s="141">
        <f>VLOOKUP(A10,'All Regions'!A8:BL123,25,FALSE)</f>
        <v>131</v>
      </c>
      <c r="Z10" s="141">
        <f>VLOOKUP(A10,'All Regions'!A8:BM123,26,FALSE)</f>
        <v>70</v>
      </c>
      <c r="AA10" s="141">
        <f>VLOOKUP(A10,'All Regions'!A8:BN123,27,FALSE)</f>
        <v>64</v>
      </c>
      <c r="AB10" s="141">
        <f>VLOOKUP(A10,'All Regions'!A8:BO123,28,FALSE)</f>
        <v>127</v>
      </c>
      <c r="AC10" s="141">
        <f>VLOOKUP(A10,'All Regions'!A8:BP123,29,FALSE)</f>
        <v>192</v>
      </c>
      <c r="AD10" s="141">
        <f>VLOOKUP(A10,'All Regions'!A8:BQ123,30,FALSE)</f>
        <v>86</v>
      </c>
      <c r="AE10" s="141">
        <f>VLOOKUP(A10,'All Regions'!A8:BR123,31,FALSE)</f>
        <v>53</v>
      </c>
      <c r="AF10" s="141">
        <f>VLOOKUP(A10,'All Regions'!A8:BS123,32,FALSE)</f>
        <v>1339</v>
      </c>
      <c r="AG10" s="33">
        <f>VLOOKUP(A10,'All Regions'!A8:BT123,33,FALSE)</f>
        <v>12</v>
      </c>
      <c r="AH10" s="33">
        <f>VLOOKUP(A10,'All Regions'!A8:BU123,34,FALSE)</f>
        <v>5</v>
      </c>
      <c r="AI10" s="33">
        <f>VLOOKUP(A10,'All Regions'!A8:BV123,35,FALSE)</f>
        <v>24</v>
      </c>
      <c r="AJ10" s="33">
        <f>VLOOKUP(A10,'All Regions'!A8:BW123,36,FALSE)</f>
        <v>0</v>
      </c>
      <c r="AK10" s="33">
        <f>VLOOKUP(A10,'All Regions'!A8:BX123,37,FALSE)</f>
        <v>18</v>
      </c>
      <c r="AL10" s="33">
        <f>VLOOKUP(A10,'All Regions'!A8:BY123,38,FALSE)</f>
        <v>1279</v>
      </c>
      <c r="AM10" s="33">
        <f>VLOOKUP(A10,'All Regions'!A8:BZ123,39,FALSE)</f>
        <v>1338</v>
      </c>
      <c r="AN10" s="34">
        <f>VLOOKUP(A10,'All Regions'!A8:CA123,40,FALSE)</f>
        <v>40</v>
      </c>
      <c r="AO10" s="34">
        <f>VLOOKUP(A10,'All Regions'!A8:CB123,41,FALSE)</f>
        <v>1299</v>
      </c>
      <c r="AP10" s="34">
        <f>VLOOKUP(A10,'All Regions'!A8:CC123,42,FALSE)</f>
        <v>1339</v>
      </c>
      <c r="AQ10" s="27">
        <v>723</v>
      </c>
      <c r="AR10" s="27">
        <v>3048</v>
      </c>
      <c r="AS10" s="28">
        <v>0.23720472440944881</v>
      </c>
      <c r="AT10" s="35">
        <f>VLOOKUP(A10,'All Regions'!A8:CG123,46,FALSE)</f>
        <v>260</v>
      </c>
      <c r="AU10" s="35">
        <f>VLOOKUP(A10,'All Regions'!A8:CH123,47,FALSE)</f>
        <v>3053</v>
      </c>
      <c r="AV10" s="36">
        <f>VLOOKUP(A10,'All Regions'!A8:CI123,48,FALSE)</f>
        <v>8.5162135604323619E-2</v>
      </c>
      <c r="AW10" s="37">
        <v>544</v>
      </c>
      <c r="AX10" s="37">
        <v>3062</v>
      </c>
      <c r="AY10" s="38">
        <v>0.17766165904637493</v>
      </c>
      <c r="AZ10" s="39">
        <v>38</v>
      </c>
      <c r="BA10" s="39">
        <v>3053</v>
      </c>
      <c r="BB10" s="40">
        <v>1.2446773665247298E-2</v>
      </c>
    </row>
    <row r="11" spans="1:54" s="41" customFormat="1" ht="15.75" x14ac:dyDescent="0.25">
      <c r="A11" s="42" t="s">
        <v>38</v>
      </c>
      <c r="B11" s="43" t="s">
        <v>137</v>
      </c>
      <c r="C11" s="64">
        <f>VLOOKUP(A11,'All Regions'!A9:AP124,3,FALSE)</f>
        <v>228</v>
      </c>
      <c r="D11" s="64">
        <f>VLOOKUP(A11,'All Regions'!A9:AQ124,4,FALSE)</f>
        <v>711</v>
      </c>
      <c r="E11" s="64">
        <f>VLOOKUP(A11,'All Regions'!A9:AR124,5,FALSE)</f>
        <v>629</v>
      </c>
      <c r="F11" s="64">
        <f>VLOOKUP(A11,'All Regions'!A9:AS124,6,FALSE)</f>
        <v>372</v>
      </c>
      <c r="G11" s="64">
        <f>VLOOKUP(A11,'All Regions'!A9:AT124,7,FALSE)</f>
        <v>2341</v>
      </c>
      <c r="H11" s="65">
        <f>VLOOKUP(A11,'All Regions'!A9:AU124,8,FALSE)</f>
        <v>0.42759504485262706</v>
      </c>
      <c r="I11" s="65">
        <f>VLOOKUP(A11,'All Regions'!A9:AV124,9,FALSE)</f>
        <v>0.15890645023494232</v>
      </c>
      <c r="J11" s="64">
        <f>VLOOKUP(A11,'All Regions'!A9:AW124,10,FALSE)</f>
        <v>401</v>
      </c>
      <c r="K11" s="29">
        <f>VLOOKUP(A11,'All Regions'!A9:AX124,11,FALSE)</f>
        <v>1278</v>
      </c>
      <c r="L11" s="29">
        <f>VLOOKUP(A11,'All Regions'!A9:AY124,12,FALSE)</f>
        <v>1064</v>
      </c>
      <c r="M11" s="29">
        <f>VLOOKUP(A11,'All Regions'!A9:AZ124,13,FALSE)</f>
        <v>2342</v>
      </c>
      <c r="N11" s="30">
        <f>VLOOKUP(A11,'All Regions'!A9:BA124,14,FALSE)</f>
        <v>0.54568744662681468</v>
      </c>
      <c r="O11" s="30">
        <f>VLOOKUP(A11,'All Regions'!A9:BB124,15,FALSE)</f>
        <v>0.45431255337318532</v>
      </c>
      <c r="P11" s="138">
        <f>VLOOKUP(A11,'All Regions'!A9:BC124,16,FALSE)</f>
        <v>272</v>
      </c>
      <c r="Q11" s="138">
        <f>VLOOKUP(A11,'All Regions'!A9:BD124,17,FALSE)</f>
        <v>548</v>
      </c>
      <c r="R11" s="138">
        <f>VLOOKUP(A11,'All Regions'!A9:BE124,18,FALSE)</f>
        <v>948</v>
      </c>
      <c r="S11" s="138">
        <f>VLOOKUP(A11,'All Regions'!A9:BF124,19,FALSE)</f>
        <v>392</v>
      </c>
      <c r="T11" s="138">
        <f>VLOOKUP(A11,'All Regions'!A9:BG124,20,FALSE)</f>
        <v>181</v>
      </c>
      <c r="U11" s="138">
        <f>VLOOKUP(A11,'All Regions'!A9:BH124,21,FALSE)</f>
        <v>2341</v>
      </c>
      <c r="V11" s="141">
        <f>VLOOKUP(A11,'All Regions'!A9:BI124,22,FALSE)</f>
        <v>138</v>
      </c>
      <c r="W11" s="141">
        <f>VLOOKUP(A11,'All Regions'!A9:BJ124,23,FALSE)</f>
        <v>294</v>
      </c>
      <c r="X11" s="141">
        <f>VLOOKUP(A11,'All Regions'!A9:BK124,24,FALSE)</f>
        <v>535</v>
      </c>
      <c r="Y11" s="141">
        <f>VLOOKUP(A11,'All Regions'!A9:BL124,25,FALSE)</f>
        <v>209</v>
      </c>
      <c r="Z11" s="141">
        <f>VLOOKUP(A11,'All Regions'!A9:BM124,26,FALSE)</f>
        <v>102</v>
      </c>
      <c r="AA11" s="141">
        <f>VLOOKUP(A11,'All Regions'!A9:BN124,27,FALSE)</f>
        <v>134</v>
      </c>
      <c r="AB11" s="141">
        <f>VLOOKUP(A11,'All Regions'!A9:BO124,28,FALSE)</f>
        <v>256</v>
      </c>
      <c r="AC11" s="141">
        <f>VLOOKUP(A11,'All Regions'!A9:BP124,29,FALSE)</f>
        <v>413</v>
      </c>
      <c r="AD11" s="141">
        <f>VLOOKUP(A11,'All Regions'!A9:BQ124,30,FALSE)</f>
        <v>183</v>
      </c>
      <c r="AE11" s="141">
        <f>VLOOKUP(A11,'All Regions'!A9:BR124,31,FALSE)</f>
        <v>78</v>
      </c>
      <c r="AF11" s="141">
        <f>VLOOKUP(A11,'All Regions'!A9:BS124,32,FALSE)</f>
        <v>2342</v>
      </c>
      <c r="AG11" s="33">
        <f>VLOOKUP(A11,'All Regions'!A9:BT124,33,FALSE)</f>
        <v>15</v>
      </c>
      <c r="AH11" s="33">
        <f>VLOOKUP(A11,'All Regions'!A9:BU124,34,FALSE)</f>
        <v>20</v>
      </c>
      <c r="AI11" s="33">
        <f>VLOOKUP(A11,'All Regions'!A9:BV124,35,FALSE)</f>
        <v>44</v>
      </c>
      <c r="AJ11" s="33">
        <f>VLOOKUP(A11,'All Regions'!A9:BW124,36,FALSE)</f>
        <v>0</v>
      </c>
      <c r="AK11" s="33">
        <f>VLOOKUP(A11,'All Regions'!A9:BX124,37,FALSE)</f>
        <v>34</v>
      </c>
      <c r="AL11" s="33">
        <f>VLOOKUP(A11,'All Regions'!A9:BY124,38,FALSE)</f>
        <v>2227</v>
      </c>
      <c r="AM11" s="33">
        <f>VLOOKUP(A11,'All Regions'!A9:BZ124,39,FALSE)</f>
        <v>2343</v>
      </c>
      <c r="AN11" s="34">
        <f>VLOOKUP(A11,'All Regions'!A9:CA124,40,FALSE)</f>
        <v>66</v>
      </c>
      <c r="AO11" s="34">
        <f>VLOOKUP(A11,'All Regions'!A9:CB124,41,FALSE)</f>
        <v>2277</v>
      </c>
      <c r="AP11" s="34">
        <f>VLOOKUP(A11,'All Regions'!A9:CC124,42,FALSE)</f>
        <v>2343</v>
      </c>
      <c r="AQ11" s="27">
        <v>1277</v>
      </c>
      <c r="AR11" s="27">
        <v>6194</v>
      </c>
      <c r="AS11" s="28">
        <v>0.20616725863739102</v>
      </c>
      <c r="AT11" s="35">
        <f>VLOOKUP(A11,'All Regions'!A9:CG124,46,FALSE)</f>
        <v>336</v>
      </c>
      <c r="AU11" s="35">
        <f>VLOOKUP(A11,'All Regions'!A9:CH124,47,FALSE)</f>
        <v>6232</v>
      </c>
      <c r="AV11" s="36">
        <f>VLOOKUP(A11,'All Regions'!A9:CI124,48,FALSE)</f>
        <v>5.391527599486521E-2</v>
      </c>
      <c r="AW11" s="37">
        <v>1151</v>
      </c>
      <c r="AX11" s="37">
        <v>6194</v>
      </c>
      <c r="AY11" s="38">
        <v>0.18582499192767193</v>
      </c>
      <c r="AZ11" s="39">
        <v>54</v>
      </c>
      <c r="BA11" s="39">
        <v>6232</v>
      </c>
      <c r="BB11" s="40">
        <v>8.6649550706033376E-3</v>
      </c>
    </row>
    <row r="12" spans="1:54" s="41" customFormat="1" ht="15.75" x14ac:dyDescent="0.25">
      <c r="A12" s="42" t="s">
        <v>50</v>
      </c>
      <c r="B12" s="43" t="s">
        <v>137</v>
      </c>
      <c r="C12" s="64">
        <f>VLOOKUP(A12,'All Regions'!A10:AP125,3,FALSE)</f>
        <v>1533</v>
      </c>
      <c r="D12" s="64">
        <f>VLOOKUP(A12,'All Regions'!A10:AQ125,4,FALSE)</f>
        <v>4380</v>
      </c>
      <c r="E12" s="64">
        <f>VLOOKUP(A12,'All Regions'!A10:AR125,5,FALSE)</f>
        <v>4181</v>
      </c>
      <c r="F12" s="64">
        <f>VLOOKUP(A12,'All Regions'!A10:AS125,6,FALSE)</f>
        <v>2621</v>
      </c>
      <c r="G12" s="64">
        <f>VLOOKUP(A12,'All Regions'!A10:AT125,7,FALSE)</f>
        <v>15147</v>
      </c>
      <c r="H12" s="65">
        <f>VLOOKUP(A12,'All Regions'!A10:AU125,8,FALSE)</f>
        <v>0.44906582161484121</v>
      </c>
      <c r="I12" s="65">
        <f>VLOOKUP(A12,'All Regions'!A10:AV125,9,FALSE)</f>
        <v>0.17303756519442795</v>
      </c>
      <c r="J12" s="64">
        <f>VLOOKUP(A12,'All Regions'!A10:AW125,10,FALSE)</f>
        <v>2432</v>
      </c>
      <c r="K12" s="29">
        <f>VLOOKUP(A12,'All Regions'!A10:AX125,11,FALSE)</f>
        <v>7849</v>
      </c>
      <c r="L12" s="29">
        <f>VLOOKUP(A12,'All Regions'!A10:AY125,12,FALSE)</f>
        <v>7298</v>
      </c>
      <c r="M12" s="29">
        <f>VLOOKUP(A12,'All Regions'!A10:AZ125,13,FALSE)</f>
        <v>15147</v>
      </c>
      <c r="N12" s="30">
        <f>VLOOKUP(A12,'All Regions'!A10:BA125,14,FALSE)</f>
        <v>0.51818842014920441</v>
      </c>
      <c r="O12" s="30">
        <f>VLOOKUP(A12,'All Regions'!A10:BB125,15,FALSE)</f>
        <v>0.48181157985079553</v>
      </c>
      <c r="P12" s="138">
        <f>VLOOKUP(A12,'All Regions'!A10:BC125,16,FALSE)</f>
        <v>1495</v>
      </c>
      <c r="Q12" s="138">
        <f>VLOOKUP(A12,'All Regions'!A10:BD125,17,FALSE)</f>
        <v>3909</v>
      </c>
      <c r="R12" s="138">
        <f>VLOOKUP(A12,'All Regions'!A10:BE125,18,FALSE)</f>
        <v>6118</v>
      </c>
      <c r="S12" s="138">
        <f>VLOOKUP(A12,'All Regions'!A10:BF125,19,FALSE)</f>
        <v>2518</v>
      </c>
      <c r="T12" s="138">
        <f>VLOOKUP(A12,'All Regions'!A10:BG125,20,FALSE)</f>
        <v>1107</v>
      </c>
      <c r="U12" s="138">
        <f>VLOOKUP(A12,'All Regions'!A10:BH125,21,FALSE)</f>
        <v>15147</v>
      </c>
      <c r="V12" s="141">
        <f>VLOOKUP(A12,'All Regions'!A10:BI125,22,FALSE)</f>
        <v>813</v>
      </c>
      <c r="W12" s="141">
        <f>VLOOKUP(A12,'All Regions'!A10:BJ125,23,FALSE)</f>
        <v>2014</v>
      </c>
      <c r="X12" s="141">
        <f>VLOOKUP(A12,'All Regions'!A10:BK125,24,FALSE)</f>
        <v>3142</v>
      </c>
      <c r="Y12" s="141">
        <f>VLOOKUP(A12,'All Regions'!A10:BL125,25,FALSE)</f>
        <v>1313</v>
      </c>
      <c r="Z12" s="141">
        <f>VLOOKUP(A12,'All Regions'!A10:BM125,26,FALSE)</f>
        <v>568</v>
      </c>
      <c r="AA12" s="141">
        <f>VLOOKUP(A12,'All Regions'!A10:BN125,27,FALSE)</f>
        <v>682</v>
      </c>
      <c r="AB12" s="141">
        <f>VLOOKUP(A12,'All Regions'!A10:BO125,28,FALSE)</f>
        <v>1896</v>
      </c>
      <c r="AC12" s="141">
        <f>VLOOKUP(A12,'All Regions'!A10:BP125,29,FALSE)</f>
        <v>2976</v>
      </c>
      <c r="AD12" s="141">
        <f>VLOOKUP(A12,'All Regions'!A10:BQ125,30,FALSE)</f>
        <v>1205</v>
      </c>
      <c r="AE12" s="141">
        <f>VLOOKUP(A12,'All Regions'!A10:BR125,31,FALSE)</f>
        <v>540</v>
      </c>
      <c r="AF12" s="141">
        <f>VLOOKUP(A12,'All Regions'!A10:BS125,32,FALSE)</f>
        <v>15149</v>
      </c>
      <c r="AG12" s="33">
        <f>VLOOKUP(A12,'All Regions'!A10:BT125,33,FALSE)</f>
        <v>90</v>
      </c>
      <c r="AH12" s="33">
        <f>VLOOKUP(A12,'All Regions'!A10:BU125,34,FALSE)</f>
        <v>168</v>
      </c>
      <c r="AI12" s="33">
        <f>VLOOKUP(A12,'All Regions'!A10:BV125,35,FALSE)</f>
        <v>375</v>
      </c>
      <c r="AJ12" s="33">
        <f>VLOOKUP(A12,'All Regions'!A10:BW125,36,FALSE)</f>
        <v>12</v>
      </c>
      <c r="AK12" s="33">
        <f>VLOOKUP(A12,'All Regions'!A10:BX125,37,FALSE)</f>
        <v>234</v>
      </c>
      <c r="AL12" s="33">
        <f>VLOOKUP(A12,'All Regions'!A10:BY125,38,FALSE)</f>
        <v>14270</v>
      </c>
      <c r="AM12" s="33">
        <f>VLOOKUP(A12,'All Regions'!A10:BZ125,39,FALSE)</f>
        <v>15149</v>
      </c>
      <c r="AN12" s="34">
        <f>VLOOKUP(A12,'All Regions'!A10:CA125,40,FALSE)</f>
        <v>436</v>
      </c>
      <c r="AO12" s="34">
        <f>VLOOKUP(A12,'All Regions'!A10:CB125,41,FALSE)</f>
        <v>14711</v>
      </c>
      <c r="AP12" s="34">
        <f>VLOOKUP(A12,'All Regions'!A10:CC125,42,FALSE)</f>
        <v>15147</v>
      </c>
      <c r="AQ12" s="27">
        <v>4273</v>
      </c>
      <c r="AR12" s="27">
        <v>22398</v>
      </c>
      <c r="AS12" s="28">
        <v>0.19077596213947673</v>
      </c>
      <c r="AT12" s="35">
        <f>VLOOKUP(A12,'All Regions'!A10:CG125,46,FALSE)</f>
        <v>1429</v>
      </c>
      <c r="AU12" s="35">
        <f>VLOOKUP(A12,'All Regions'!A10:CH125,47,FALSE)</f>
        <v>22509</v>
      </c>
      <c r="AV12" s="36">
        <f>VLOOKUP(A12,'All Regions'!A10:CI125,48,FALSE)</f>
        <v>6.3485716824381352E-2</v>
      </c>
      <c r="AW12" s="37">
        <v>4801</v>
      </c>
      <c r="AX12" s="37">
        <v>22337</v>
      </c>
      <c r="AY12" s="38">
        <v>0.21493486144065899</v>
      </c>
      <c r="AZ12" s="39">
        <v>794</v>
      </c>
      <c r="BA12" s="39">
        <v>22509</v>
      </c>
      <c r="BB12" s="40">
        <v>3.5274778977297971E-2</v>
      </c>
    </row>
    <row r="13" spans="1:54" s="41" customFormat="1" ht="15.75" x14ac:dyDescent="0.25">
      <c r="A13" s="42" t="s">
        <v>79</v>
      </c>
      <c r="B13" s="43" t="s">
        <v>137</v>
      </c>
      <c r="C13" s="64">
        <f>VLOOKUP(A13,'All Regions'!A11:AP126,3,FALSE)</f>
        <v>228</v>
      </c>
      <c r="D13" s="64">
        <f>VLOOKUP(A13,'All Regions'!A11:AQ126,4,FALSE)</f>
        <v>685</v>
      </c>
      <c r="E13" s="64">
        <f>VLOOKUP(A13,'All Regions'!A11:AR126,5,FALSE)</f>
        <v>625</v>
      </c>
      <c r="F13" s="64">
        <f>VLOOKUP(A13,'All Regions'!A11:AS126,6,FALSE)</f>
        <v>428</v>
      </c>
      <c r="G13" s="64">
        <f>VLOOKUP(A13,'All Regions'!A11:AT126,7,FALSE)</f>
        <v>2346</v>
      </c>
      <c r="H13" s="65">
        <f>VLOOKUP(A13,'All Regions'!A11:AU126,8,FALSE)</f>
        <v>0.44884910485933505</v>
      </c>
      <c r="I13" s="65">
        <f>VLOOKUP(A13,'All Regions'!A11:AV126,9,FALSE)</f>
        <v>0.18243819266837169</v>
      </c>
      <c r="J13" s="64">
        <f>VLOOKUP(A13,'All Regions'!A11:AW126,10,FALSE)</f>
        <v>380</v>
      </c>
      <c r="K13" s="29">
        <f>VLOOKUP(A13,'All Regions'!A11:AX126,11,FALSE)</f>
        <v>1377</v>
      </c>
      <c r="L13" s="29">
        <f>VLOOKUP(A13,'All Regions'!A11:AY126,12,FALSE)</f>
        <v>970</v>
      </c>
      <c r="M13" s="29">
        <f>VLOOKUP(A13,'All Regions'!A11:AZ126,13,FALSE)</f>
        <v>2347</v>
      </c>
      <c r="N13" s="30">
        <f>VLOOKUP(A13,'All Regions'!A11:BA126,14,FALSE)</f>
        <v>0.5867064337452067</v>
      </c>
      <c r="O13" s="30">
        <f>VLOOKUP(A13,'All Regions'!A11:BB126,15,FALSE)</f>
        <v>0.41329356625479335</v>
      </c>
      <c r="P13" s="138">
        <f>VLOOKUP(A13,'All Regions'!A11:BC126,16,FALSE)</f>
        <v>256</v>
      </c>
      <c r="Q13" s="138">
        <f>VLOOKUP(A13,'All Regions'!A11:BD126,17,FALSE)</f>
        <v>570</v>
      </c>
      <c r="R13" s="138">
        <f>VLOOKUP(A13,'All Regions'!A11:BE126,18,FALSE)</f>
        <v>921</v>
      </c>
      <c r="S13" s="138">
        <f>VLOOKUP(A13,'All Regions'!A11:BF126,19,FALSE)</f>
        <v>391</v>
      </c>
      <c r="T13" s="138">
        <f>VLOOKUP(A13,'All Regions'!A11:BG126,20,FALSE)</f>
        <v>210</v>
      </c>
      <c r="U13" s="138">
        <f>VLOOKUP(A13,'All Regions'!A11:BH126,21,FALSE)</f>
        <v>2348</v>
      </c>
      <c r="V13" s="141">
        <f>VLOOKUP(A13,'All Regions'!A11:BI126,22,FALSE)</f>
        <v>148</v>
      </c>
      <c r="W13" s="141">
        <f>VLOOKUP(A13,'All Regions'!A11:BJ126,23,FALSE)</f>
        <v>333</v>
      </c>
      <c r="X13" s="141">
        <f>VLOOKUP(A13,'All Regions'!A11:BK126,24,FALSE)</f>
        <v>560</v>
      </c>
      <c r="Y13" s="141">
        <f>VLOOKUP(A13,'All Regions'!A11:BL126,25,FALSE)</f>
        <v>220</v>
      </c>
      <c r="Z13" s="141">
        <f>VLOOKUP(A13,'All Regions'!A11:BM126,26,FALSE)</f>
        <v>116</v>
      </c>
      <c r="AA13" s="141">
        <f>VLOOKUP(A13,'All Regions'!A11:BN126,27,FALSE)</f>
        <v>107</v>
      </c>
      <c r="AB13" s="141">
        <f>VLOOKUP(A13,'All Regions'!A11:BO126,28,FALSE)</f>
        <v>237</v>
      </c>
      <c r="AC13" s="141">
        <f>VLOOKUP(A13,'All Regions'!A11:BP126,29,FALSE)</f>
        <v>360</v>
      </c>
      <c r="AD13" s="141">
        <f>VLOOKUP(A13,'All Regions'!A11:BQ126,30,FALSE)</f>
        <v>171</v>
      </c>
      <c r="AE13" s="141">
        <f>VLOOKUP(A13,'All Regions'!A11:BR126,31,FALSE)</f>
        <v>94</v>
      </c>
      <c r="AF13" s="141">
        <f>VLOOKUP(A13,'All Regions'!A11:BS126,32,FALSE)</f>
        <v>2346</v>
      </c>
      <c r="AG13" s="33">
        <f>VLOOKUP(A13,'All Regions'!A11:BT126,33,FALSE)</f>
        <v>25</v>
      </c>
      <c r="AH13" s="33">
        <f>VLOOKUP(A13,'All Regions'!A11:BU126,34,FALSE)</f>
        <v>12</v>
      </c>
      <c r="AI13" s="33">
        <f>VLOOKUP(A13,'All Regions'!A11:BV126,35,FALSE)</f>
        <v>51</v>
      </c>
      <c r="AJ13" s="33">
        <f>VLOOKUP(A13,'All Regions'!A11:BW126,36,FALSE)</f>
        <v>0</v>
      </c>
      <c r="AK13" s="33">
        <f>VLOOKUP(A13,'All Regions'!A11:BX126,37,FALSE)</f>
        <v>46</v>
      </c>
      <c r="AL13" s="33">
        <f>VLOOKUP(A13,'All Regions'!A11:BY126,38,FALSE)</f>
        <v>2211</v>
      </c>
      <c r="AM13" s="33">
        <f>VLOOKUP(A13,'All Regions'!A11:BZ126,39,FALSE)</f>
        <v>2347</v>
      </c>
      <c r="AN13" s="34">
        <f>VLOOKUP(A13,'All Regions'!A11:CA126,40,FALSE)</f>
        <v>55</v>
      </c>
      <c r="AO13" s="34">
        <f>VLOOKUP(A13,'All Regions'!A11:CB126,41,FALSE)</f>
        <v>2292</v>
      </c>
      <c r="AP13" s="34">
        <f>VLOOKUP(A13,'All Regions'!A11:CC126,42,FALSE)</f>
        <v>2347</v>
      </c>
      <c r="AQ13" s="27">
        <v>752</v>
      </c>
      <c r="AR13" s="27">
        <v>4701</v>
      </c>
      <c r="AS13" s="28">
        <v>0.15996596468836419</v>
      </c>
      <c r="AT13" s="35">
        <f>VLOOKUP(A13,'All Regions'!A11:CG126,46,FALSE)</f>
        <v>323</v>
      </c>
      <c r="AU13" s="35">
        <f>VLOOKUP(A13,'All Regions'!A11:CH126,47,FALSE)</f>
        <v>4763</v>
      </c>
      <c r="AV13" s="36">
        <f>VLOOKUP(A13,'All Regions'!A11:CI126,48,FALSE)</f>
        <v>6.7814402687381897E-2</v>
      </c>
      <c r="AW13" s="37">
        <v>896</v>
      </c>
      <c r="AX13" s="37">
        <v>4701</v>
      </c>
      <c r="AY13" s="38">
        <v>0.19059774516060413</v>
      </c>
      <c r="AZ13" s="39">
        <v>85</v>
      </c>
      <c r="BA13" s="39">
        <v>4763</v>
      </c>
      <c r="BB13" s="40">
        <v>1.7845895444047868E-2</v>
      </c>
    </row>
    <row r="14" spans="1:54" s="41" customFormat="1" ht="15.75" x14ac:dyDescent="0.25">
      <c r="A14" s="42" t="s">
        <v>81</v>
      </c>
      <c r="B14" s="43" t="s">
        <v>137</v>
      </c>
      <c r="C14" s="64">
        <f>VLOOKUP(A14,'All Regions'!A12:AP127,3,FALSE)</f>
        <v>142</v>
      </c>
      <c r="D14" s="64">
        <f>VLOOKUP(A14,'All Regions'!A12:AQ127,4,FALSE)</f>
        <v>434</v>
      </c>
      <c r="E14" s="64">
        <f>VLOOKUP(A14,'All Regions'!A12:AR127,5,FALSE)</f>
        <v>395</v>
      </c>
      <c r="F14" s="64">
        <f>VLOOKUP(A14,'All Regions'!A12:AS127,6,FALSE)</f>
        <v>234</v>
      </c>
      <c r="G14" s="64">
        <f>VLOOKUP(A14,'All Regions'!A12:AT127,7,FALSE)</f>
        <v>1387</v>
      </c>
      <c r="H14" s="65">
        <f>VLOOKUP(A14,'All Regions'!A12:AU127,8,FALSE)</f>
        <v>0.45349675558759911</v>
      </c>
      <c r="I14" s="65">
        <f>VLOOKUP(A14,'All Regions'!A12:AV127,9,FALSE)</f>
        <v>0.16870944484498918</v>
      </c>
      <c r="J14" s="64">
        <f>VLOOKUP(A14,'All Regions'!A12:AW127,10,FALSE)</f>
        <v>182</v>
      </c>
      <c r="K14" s="29">
        <f>VLOOKUP(A14,'All Regions'!A12:AX127,11,FALSE)</f>
        <v>796</v>
      </c>
      <c r="L14" s="29">
        <f>VLOOKUP(A14,'All Regions'!A12:AY127,12,FALSE)</f>
        <v>591</v>
      </c>
      <c r="M14" s="29">
        <f>VLOOKUP(A14,'All Regions'!A12:AZ127,13,FALSE)</f>
        <v>1387</v>
      </c>
      <c r="N14" s="30">
        <f>VLOOKUP(A14,'All Regions'!A12:BA127,14,FALSE)</f>
        <v>0.57390050468637344</v>
      </c>
      <c r="O14" s="30">
        <f>VLOOKUP(A14,'All Regions'!A12:BB127,15,FALSE)</f>
        <v>0.42609949531362651</v>
      </c>
      <c r="P14" s="138">
        <f>VLOOKUP(A14,'All Regions'!A12:BC127,16,FALSE)</f>
        <v>113</v>
      </c>
      <c r="Q14" s="138">
        <f>VLOOKUP(A14,'All Regions'!A12:BD127,17,FALSE)</f>
        <v>294</v>
      </c>
      <c r="R14" s="138">
        <f>VLOOKUP(A14,'All Regions'!A12:BE127,18,FALSE)</f>
        <v>582</v>
      </c>
      <c r="S14" s="138">
        <f>VLOOKUP(A14,'All Regions'!A12:BF127,19,FALSE)</f>
        <v>266</v>
      </c>
      <c r="T14" s="138">
        <f>VLOOKUP(A14,'All Regions'!A12:BG127,20,FALSE)</f>
        <v>132</v>
      </c>
      <c r="U14" s="138">
        <f>VLOOKUP(A14,'All Regions'!A12:BH127,21,FALSE)</f>
        <v>1387</v>
      </c>
      <c r="V14" s="141">
        <f>VLOOKUP(A14,'All Regions'!A12:BI127,22,FALSE)</f>
        <v>64</v>
      </c>
      <c r="W14" s="141">
        <f>VLOOKUP(A14,'All Regions'!A12:BJ127,23,FALSE)</f>
        <v>156</v>
      </c>
      <c r="X14" s="141">
        <f>VLOOKUP(A14,'All Regions'!A12:BK127,24,FALSE)</f>
        <v>334</v>
      </c>
      <c r="Y14" s="141">
        <f>VLOOKUP(A14,'All Regions'!A12:BL127,25,FALSE)</f>
        <v>167</v>
      </c>
      <c r="Z14" s="141">
        <f>VLOOKUP(A14,'All Regions'!A12:BM127,26,FALSE)</f>
        <v>74</v>
      </c>
      <c r="AA14" s="141">
        <f>VLOOKUP(A14,'All Regions'!A12:BN127,27,FALSE)</f>
        <v>49</v>
      </c>
      <c r="AB14" s="141">
        <f>VLOOKUP(A14,'All Regions'!A12:BO127,28,FALSE)</f>
        <v>138</v>
      </c>
      <c r="AC14" s="141">
        <f>VLOOKUP(A14,'All Regions'!A12:BP127,29,FALSE)</f>
        <v>246</v>
      </c>
      <c r="AD14" s="141">
        <f>VLOOKUP(A14,'All Regions'!A12:BQ127,30,FALSE)</f>
        <v>98</v>
      </c>
      <c r="AE14" s="141">
        <f>VLOOKUP(A14,'All Regions'!A12:BR127,31,FALSE)</f>
        <v>58</v>
      </c>
      <c r="AF14" s="141">
        <f>VLOOKUP(A14,'All Regions'!A12:BS127,32,FALSE)</f>
        <v>1384</v>
      </c>
      <c r="AG14" s="33">
        <f>VLOOKUP(A14,'All Regions'!A12:BT127,33,FALSE)</f>
        <v>12</v>
      </c>
      <c r="AH14" s="33">
        <f>VLOOKUP(A14,'All Regions'!A12:BU127,34,FALSE)</f>
        <v>8</v>
      </c>
      <c r="AI14" s="33">
        <f>VLOOKUP(A14,'All Regions'!A12:BV127,35,FALSE)</f>
        <v>17</v>
      </c>
      <c r="AJ14" s="33">
        <f>VLOOKUP(A14,'All Regions'!A12:BW127,36,FALSE)</f>
        <v>0</v>
      </c>
      <c r="AK14" s="33">
        <f>VLOOKUP(A14,'All Regions'!A12:BX127,37,FALSE)</f>
        <v>19</v>
      </c>
      <c r="AL14" s="33">
        <f>VLOOKUP(A14,'All Regions'!A12:BY127,38,FALSE)</f>
        <v>1330</v>
      </c>
      <c r="AM14" s="33">
        <f>VLOOKUP(A14,'All Regions'!A12:BZ127,39,FALSE)</f>
        <v>1386</v>
      </c>
      <c r="AN14" s="34">
        <f>VLOOKUP(A14,'All Regions'!A12:CA127,40,FALSE)</f>
        <v>24</v>
      </c>
      <c r="AO14" s="34">
        <f>VLOOKUP(A14,'All Regions'!A12:CB127,41,FALSE)</f>
        <v>1362</v>
      </c>
      <c r="AP14" s="34">
        <f>VLOOKUP(A14,'All Regions'!A12:CC127,42,FALSE)</f>
        <v>1386</v>
      </c>
      <c r="AQ14" s="27">
        <v>936</v>
      </c>
      <c r="AR14" s="27">
        <v>4506</v>
      </c>
      <c r="AS14" s="28">
        <v>0.20772303595206393</v>
      </c>
      <c r="AT14" s="35">
        <f>VLOOKUP(A14,'All Regions'!A12:CG127,46,FALSE)</f>
        <v>200</v>
      </c>
      <c r="AU14" s="35">
        <f>VLOOKUP(A14,'All Regions'!A12:CH127,47,FALSE)</f>
        <v>4506</v>
      </c>
      <c r="AV14" s="36">
        <f>VLOOKUP(A14,'All Regions'!A12:CI127,48,FALSE)</f>
        <v>4.4385264092321353E-2</v>
      </c>
      <c r="AW14" s="37">
        <v>1050</v>
      </c>
      <c r="AX14" s="37">
        <v>4506</v>
      </c>
      <c r="AY14" s="38">
        <v>0.23302263648468707</v>
      </c>
      <c r="AZ14" s="39">
        <v>70</v>
      </c>
      <c r="BA14" s="39">
        <v>4506</v>
      </c>
      <c r="BB14" s="40">
        <v>1.5534842432312472E-2</v>
      </c>
    </row>
    <row r="15" spans="1:54" s="41" customFormat="1" ht="15.75" x14ac:dyDescent="0.25">
      <c r="A15" s="42" t="s">
        <v>94</v>
      </c>
      <c r="B15" s="43" t="s">
        <v>137</v>
      </c>
      <c r="C15" s="64">
        <f>VLOOKUP(A15,'All Regions'!A13:AP128,3,FALSE)</f>
        <v>187</v>
      </c>
      <c r="D15" s="64">
        <f>VLOOKUP(A15,'All Regions'!A13:AQ128,4,FALSE)</f>
        <v>560</v>
      </c>
      <c r="E15" s="64">
        <f>VLOOKUP(A15,'All Regions'!A13:AR128,5,FALSE)</f>
        <v>485</v>
      </c>
      <c r="F15" s="64">
        <f>VLOOKUP(A15,'All Regions'!A13:AS128,6,FALSE)</f>
        <v>276</v>
      </c>
      <c r="G15" s="64">
        <f>VLOOKUP(A15,'All Regions'!A13:AT128,7,FALSE)</f>
        <v>1713</v>
      </c>
      <c r="H15" s="65">
        <f>VLOOKUP(A15,'All Regions'!A13:AU128,8,FALSE)</f>
        <v>0.44424985405720957</v>
      </c>
      <c r="I15" s="65">
        <f>VLOOKUP(A15,'All Regions'!A13:AV128,9,FALSE)</f>
        <v>0.16112084063047286</v>
      </c>
      <c r="J15" s="64">
        <f>VLOOKUP(A15,'All Regions'!A13:AW128,10,FALSE)</f>
        <v>205</v>
      </c>
      <c r="K15" s="29">
        <f>VLOOKUP(A15,'All Regions'!A13:AX128,11,FALSE)</f>
        <v>782</v>
      </c>
      <c r="L15" s="29">
        <f>VLOOKUP(A15,'All Regions'!A13:AY128,12,FALSE)</f>
        <v>930</v>
      </c>
      <c r="M15" s="29">
        <f>VLOOKUP(A15,'All Regions'!A13:AZ128,13,FALSE)</f>
        <v>1712</v>
      </c>
      <c r="N15" s="30">
        <f>VLOOKUP(A15,'All Regions'!A13:BA128,14,FALSE)</f>
        <v>0.45677570093457942</v>
      </c>
      <c r="O15" s="30">
        <f>VLOOKUP(A15,'All Regions'!A13:BB128,15,FALSE)</f>
        <v>0.54322429906542058</v>
      </c>
      <c r="P15" s="138">
        <f>VLOOKUP(A15,'All Regions'!A13:BC128,16,FALSE)</f>
        <v>115</v>
      </c>
      <c r="Q15" s="138">
        <f>VLOOKUP(A15,'All Regions'!A13:BD128,17,FALSE)</f>
        <v>398</v>
      </c>
      <c r="R15" s="138">
        <f>VLOOKUP(A15,'All Regions'!A13:BE128,18,FALSE)</f>
        <v>747</v>
      </c>
      <c r="S15" s="138">
        <f>VLOOKUP(A15,'All Regions'!A13:BF128,19,FALSE)</f>
        <v>319</v>
      </c>
      <c r="T15" s="138">
        <f>VLOOKUP(A15,'All Regions'!A13:BG128,20,FALSE)</f>
        <v>134</v>
      </c>
      <c r="U15" s="138">
        <f>VLOOKUP(A15,'All Regions'!A13:BH128,21,FALSE)</f>
        <v>1713</v>
      </c>
      <c r="V15" s="141">
        <f>VLOOKUP(A15,'All Regions'!A13:BI128,22,FALSE)</f>
        <v>58</v>
      </c>
      <c r="W15" s="141">
        <f>VLOOKUP(A15,'All Regions'!A13:BJ128,23,FALSE)</f>
        <v>174</v>
      </c>
      <c r="X15" s="141">
        <f>VLOOKUP(A15,'All Regions'!A13:BK128,24,FALSE)</f>
        <v>338</v>
      </c>
      <c r="Y15" s="141">
        <f>VLOOKUP(A15,'All Regions'!A13:BL128,25,FALSE)</f>
        <v>145</v>
      </c>
      <c r="Z15" s="141">
        <f>VLOOKUP(A15,'All Regions'!A13:BM128,26,FALSE)</f>
        <v>67</v>
      </c>
      <c r="AA15" s="141">
        <f>VLOOKUP(A15,'All Regions'!A13:BN128,27,FALSE)</f>
        <v>58</v>
      </c>
      <c r="AB15" s="141">
        <f>VLOOKUP(A15,'All Regions'!A13:BO128,28,FALSE)</f>
        <v>224</v>
      </c>
      <c r="AC15" s="141">
        <f>VLOOKUP(A15,'All Regions'!A13:BP128,29,FALSE)</f>
        <v>407</v>
      </c>
      <c r="AD15" s="141">
        <f>VLOOKUP(A15,'All Regions'!A13:BQ128,30,FALSE)</f>
        <v>174</v>
      </c>
      <c r="AE15" s="141">
        <f>VLOOKUP(A15,'All Regions'!A13:BR128,31,FALSE)</f>
        <v>67</v>
      </c>
      <c r="AF15" s="141">
        <f>VLOOKUP(A15,'All Regions'!A13:BS128,32,FALSE)</f>
        <v>1712</v>
      </c>
      <c r="AG15" s="33">
        <f>VLOOKUP(A15,'All Regions'!A13:BT128,33,FALSE)</f>
        <v>10</v>
      </c>
      <c r="AH15" s="33">
        <f>VLOOKUP(A15,'All Regions'!A13:BU128,34,FALSE)</f>
        <v>10</v>
      </c>
      <c r="AI15" s="33">
        <f>VLOOKUP(A15,'All Regions'!A13:BV128,35,FALSE)</f>
        <v>28</v>
      </c>
      <c r="AJ15" s="33">
        <f>VLOOKUP(A15,'All Regions'!A13:BW128,36,FALSE)</f>
        <v>0</v>
      </c>
      <c r="AK15" s="33">
        <f>VLOOKUP(A15,'All Regions'!A13:BX128,37,FALSE)</f>
        <v>23</v>
      </c>
      <c r="AL15" s="33">
        <f>VLOOKUP(A15,'All Regions'!A13:BY128,38,FALSE)</f>
        <v>1641</v>
      </c>
      <c r="AM15" s="33">
        <f>VLOOKUP(A15,'All Regions'!A13:BZ128,39,FALSE)</f>
        <v>1713</v>
      </c>
      <c r="AN15" s="34">
        <f>VLOOKUP(A15,'All Regions'!A13:CA128,40,FALSE)</f>
        <v>37</v>
      </c>
      <c r="AO15" s="34">
        <f>VLOOKUP(A15,'All Regions'!A13:CB128,41,FALSE)</f>
        <v>1676</v>
      </c>
      <c r="AP15" s="34">
        <f>VLOOKUP(A15,'All Regions'!A13:CC128,42,FALSE)</f>
        <v>1713</v>
      </c>
      <c r="AQ15" s="27">
        <v>929</v>
      </c>
      <c r="AR15" s="27">
        <v>3490</v>
      </c>
      <c r="AS15" s="28">
        <v>0.26618911174785098</v>
      </c>
      <c r="AT15" s="35">
        <f>VLOOKUP(A15,'All Regions'!A13:CG128,46,FALSE)</f>
        <v>181</v>
      </c>
      <c r="AU15" s="35">
        <f>VLOOKUP(A15,'All Regions'!A13:CH128,47,FALSE)</f>
        <v>3531</v>
      </c>
      <c r="AV15" s="36">
        <f>VLOOKUP(A15,'All Regions'!A13:CI128,48,FALSE)</f>
        <v>5.1260266213537242E-2</v>
      </c>
      <c r="AW15" s="37">
        <v>594</v>
      </c>
      <c r="AX15" s="37">
        <v>3491</v>
      </c>
      <c r="AY15" s="38">
        <v>0.17015181896304785</v>
      </c>
      <c r="AZ15" s="39">
        <v>29</v>
      </c>
      <c r="BA15" s="39">
        <v>3531</v>
      </c>
      <c r="BB15" s="40">
        <v>8.2129708297932601E-3</v>
      </c>
    </row>
    <row r="16" spans="1:54" s="41" customFormat="1" ht="15.75" x14ac:dyDescent="0.25">
      <c r="A16" s="42" t="s">
        <v>95</v>
      </c>
      <c r="B16" s="43" t="s">
        <v>137</v>
      </c>
      <c r="C16" s="64">
        <f>VLOOKUP(A16,'All Regions'!A14:AP129,3,FALSE)</f>
        <v>318</v>
      </c>
      <c r="D16" s="64">
        <f>VLOOKUP(A16,'All Regions'!A14:AQ129,4,FALSE)</f>
        <v>820</v>
      </c>
      <c r="E16" s="64">
        <f>VLOOKUP(A16,'All Regions'!A14:AR129,5,FALSE)</f>
        <v>762</v>
      </c>
      <c r="F16" s="64">
        <f>VLOOKUP(A16,'All Regions'!A14:AS129,6,FALSE)</f>
        <v>439</v>
      </c>
      <c r="G16" s="64">
        <f>VLOOKUP(A16,'All Regions'!A14:AT129,7,FALSE)</f>
        <v>2747</v>
      </c>
      <c r="H16" s="65">
        <f>VLOOKUP(A16,'All Regions'!A14:AU129,8,FALSE)</f>
        <v>0.43720422278849652</v>
      </c>
      <c r="I16" s="65">
        <f>VLOOKUP(A16,'All Regions'!A14:AV129,9,FALSE)</f>
        <v>0.15981070258463778</v>
      </c>
      <c r="J16" s="64">
        <f>VLOOKUP(A16,'All Regions'!A14:AW129,10,FALSE)</f>
        <v>408</v>
      </c>
      <c r="K16" s="29">
        <f>VLOOKUP(A16,'All Regions'!A14:AX129,11,FALSE)</f>
        <v>1709</v>
      </c>
      <c r="L16" s="29">
        <f>VLOOKUP(A16,'All Regions'!A14:AY129,12,FALSE)</f>
        <v>1038</v>
      </c>
      <c r="M16" s="29">
        <f>VLOOKUP(A16,'All Regions'!A14:AZ129,13,FALSE)</f>
        <v>2747</v>
      </c>
      <c r="N16" s="30">
        <f>VLOOKUP(A16,'All Regions'!A14:BA129,14,FALSE)</f>
        <v>0.62213323625773576</v>
      </c>
      <c r="O16" s="30">
        <f>VLOOKUP(A16,'All Regions'!A14:BB129,15,FALSE)</f>
        <v>0.3778667637422643</v>
      </c>
      <c r="P16" s="138">
        <f>VLOOKUP(A16,'All Regions'!A14:BC129,16,FALSE)</f>
        <v>255</v>
      </c>
      <c r="Q16" s="138">
        <f>VLOOKUP(A16,'All Regions'!A14:BD129,17,FALSE)</f>
        <v>686</v>
      </c>
      <c r="R16" s="138">
        <f>VLOOKUP(A16,'All Regions'!A14:BE129,18,FALSE)</f>
        <v>1120</v>
      </c>
      <c r="S16" s="138">
        <f>VLOOKUP(A16,'All Regions'!A14:BF129,19,FALSE)</f>
        <v>454</v>
      </c>
      <c r="T16" s="138">
        <f>VLOOKUP(A16,'All Regions'!A14:BG129,20,FALSE)</f>
        <v>230</v>
      </c>
      <c r="U16" s="138">
        <f>VLOOKUP(A16,'All Regions'!A14:BH129,21,FALSE)</f>
        <v>2745</v>
      </c>
      <c r="V16" s="141">
        <f>VLOOKUP(A16,'All Regions'!A14:BI129,22,FALSE)</f>
        <v>135</v>
      </c>
      <c r="W16" s="141">
        <f>VLOOKUP(A16,'All Regions'!A14:BJ129,23,FALSE)</f>
        <v>417</v>
      </c>
      <c r="X16" s="141">
        <f>VLOOKUP(A16,'All Regions'!A14:BK129,24,FALSE)</f>
        <v>724</v>
      </c>
      <c r="Y16" s="141">
        <f>VLOOKUP(A16,'All Regions'!A14:BL129,25,FALSE)</f>
        <v>287</v>
      </c>
      <c r="Z16" s="141">
        <f>VLOOKUP(A16,'All Regions'!A14:BM129,26,FALSE)</f>
        <v>146</v>
      </c>
      <c r="AA16" s="141">
        <f>VLOOKUP(A16,'All Regions'!A14:BN129,27,FALSE)</f>
        <v>120</v>
      </c>
      <c r="AB16" s="141">
        <f>VLOOKUP(A16,'All Regions'!A14:BO129,28,FALSE)</f>
        <v>269</v>
      </c>
      <c r="AC16" s="141">
        <f>VLOOKUP(A16,'All Regions'!A14:BP129,29,FALSE)</f>
        <v>397</v>
      </c>
      <c r="AD16" s="141">
        <f>VLOOKUP(A16,'All Regions'!A14:BQ129,30,FALSE)</f>
        <v>167</v>
      </c>
      <c r="AE16" s="141">
        <f>VLOOKUP(A16,'All Regions'!A14:BR129,31,FALSE)</f>
        <v>84</v>
      </c>
      <c r="AF16" s="141">
        <f>VLOOKUP(A16,'All Regions'!A14:BS129,32,FALSE)</f>
        <v>2746</v>
      </c>
      <c r="AG16" s="33">
        <f>VLOOKUP(A16,'All Regions'!A14:BT129,33,FALSE)</f>
        <v>17</v>
      </c>
      <c r="AH16" s="33">
        <f>VLOOKUP(A16,'All Regions'!A14:BU129,34,FALSE)</f>
        <v>20</v>
      </c>
      <c r="AI16" s="33">
        <f>VLOOKUP(A16,'All Regions'!A14:BV129,35,FALSE)</f>
        <v>56</v>
      </c>
      <c r="AJ16" s="33">
        <f>VLOOKUP(A16,'All Regions'!A14:BW129,36,FALSE)</f>
        <v>0</v>
      </c>
      <c r="AK16" s="33">
        <f>VLOOKUP(A16,'All Regions'!A14:BX129,37,FALSE)</f>
        <v>34</v>
      </c>
      <c r="AL16" s="33">
        <f>VLOOKUP(A16,'All Regions'!A14:BY129,38,FALSE)</f>
        <v>2618</v>
      </c>
      <c r="AM16" s="33">
        <f>VLOOKUP(A16,'All Regions'!A14:BZ129,39,FALSE)</f>
        <v>2747</v>
      </c>
      <c r="AN16" s="34">
        <f>VLOOKUP(A16,'All Regions'!A14:CA129,40,FALSE)</f>
        <v>69</v>
      </c>
      <c r="AO16" s="34">
        <f>VLOOKUP(A16,'All Regions'!A14:CB129,41,FALSE)</f>
        <v>2678</v>
      </c>
      <c r="AP16" s="34">
        <f>VLOOKUP(A16,'All Regions'!A14:CC129,42,FALSE)</f>
        <v>2747</v>
      </c>
      <c r="AQ16" s="27">
        <v>1289</v>
      </c>
      <c r="AR16" s="27">
        <v>6133</v>
      </c>
      <c r="AS16" s="28">
        <v>0.21017446600358716</v>
      </c>
      <c r="AT16" s="35">
        <f>VLOOKUP(A16,'All Regions'!A14:CG129,46,FALSE)</f>
        <v>347</v>
      </c>
      <c r="AU16" s="35">
        <f>VLOOKUP(A16,'All Regions'!A14:CH129,47,FALSE)</f>
        <v>6141</v>
      </c>
      <c r="AV16" s="36">
        <f>VLOOKUP(A16,'All Regions'!A14:CI129,48,FALSE)</f>
        <v>5.650545513759974E-2</v>
      </c>
      <c r="AW16" s="37">
        <v>1319</v>
      </c>
      <c r="AX16" s="37">
        <v>6133</v>
      </c>
      <c r="AY16" s="38">
        <v>0.21506603619761944</v>
      </c>
      <c r="AZ16" s="39">
        <v>116</v>
      </c>
      <c r="BA16" s="39">
        <v>6141</v>
      </c>
      <c r="BB16" s="40">
        <v>1.8889431688650055E-2</v>
      </c>
    </row>
    <row r="17" spans="1:54" s="41" customFormat="1" ht="15.75" x14ac:dyDescent="0.25">
      <c r="A17" s="42" t="s">
        <v>105</v>
      </c>
      <c r="B17" s="43" t="s">
        <v>137</v>
      </c>
      <c r="C17" s="64">
        <f>VLOOKUP(A17,'All Regions'!A15:AP130,3,FALSE)</f>
        <v>166</v>
      </c>
      <c r="D17" s="64">
        <f>VLOOKUP(A17,'All Regions'!A15:AQ130,4,FALSE)</f>
        <v>484</v>
      </c>
      <c r="E17" s="64">
        <f>VLOOKUP(A17,'All Regions'!A15:AR130,5,FALSE)</f>
        <v>415</v>
      </c>
      <c r="F17" s="64">
        <f>VLOOKUP(A17,'All Regions'!A15:AS130,6,FALSE)</f>
        <v>248</v>
      </c>
      <c r="G17" s="64">
        <f>VLOOKUP(A17,'All Regions'!A15:AT130,7,FALSE)</f>
        <v>1512</v>
      </c>
      <c r="H17" s="65">
        <f>VLOOKUP(A17,'All Regions'!A15:AU130,8,FALSE)</f>
        <v>0.43849206349206349</v>
      </c>
      <c r="I17" s="65">
        <f>VLOOKUP(A17,'All Regions'!A15:AV130,9,FALSE)</f>
        <v>0.16402116402116401</v>
      </c>
      <c r="J17" s="64">
        <f>VLOOKUP(A17,'All Regions'!A15:AW130,10,FALSE)</f>
        <v>199</v>
      </c>
      <c r="K17" s="29">
        <f>VLOOKUP(A17,'All Regions'!A15:AX130,11,FALSE)</f>
        <v>875</v>
      </c>
      <c r="L17" s="29">
        <f>VLOOKUP(A17,'All Regions'!A15:AY130,12,FALSE)</f>
        <v>637</v>
      </c>
      <c r="M17" s="29">
        <f>VLOOKUP(A17,'All Regions'!A15:AZ130,13,FALSE)</f>
        <v>1512</v>
      </c>
      <c r="N17" s="30">
        <f>VLOOKUP(A17,'All Regions'!A15:BA130,14,FALSE)</f>
        <v>0.57870370370370372</v>
      </c>
      <c r="O17" s="30">
        <f>VLOOKUP(A17,'All Regions'!A15:BB130,15,FALSE)</f>
        <v>0.42129629629629628</v>
      </c>
      <c r="P17" s="138">
        <f>VLOOKUP(A17,'All Regions'!A15:BC130,16,FALSE)</f>
        <v>128</v>
      </c>
      <c r="Q17" s="138">
        <f>VLOOKUP(A17,'All Regions'!A15:BD130,17,FALSE)</f>
        <v>363</v>
      </c>
      <c r="R17" s="138">
        <f>VLOOKUP(A17,'All Regions'!A15:BE130,18,FALSE)</f>
        <v>638</v>
      </c>
      <c r="S17" s="138">
        <f>VLOOKUP(A17,'All Regions'!A15:BF130,19,FALSE)</f>
        <v>262</v>
      </c>
      <c r="T17" s="138">
        <f>VLOOKUP(A17,'All Regions'!A15:BG130,20,FALSE)</f>
        <v>123</v>
      </c>
      <c r="U17" s="138">
        <f>VLOOKUP(A17,'All Regions'!A15:BH130,21,FALSE)</f>
        <v>1514</v>
      </c>
      <c r="V17" s="141">
        <f>VLOOKUP(A17,'All Regions'!A15:BI130,22,FALSE)</f>
        <v>72</v>
      </c>
      <c r="W17" s="141">
        <f>VLOOKUP(A17,'All Regions'!A15:BJ130,23,FALSE)</f>
        <v>205</v>
      </c>
      <c r="X17" s="141">
        <f>VLOOKUP(A17,'All Regions'!A15:BK130,24,FALSE)</f>
        <v>369</v>
      </c>
      <c r="Y17" s="141">
        <f>VLOOKUP(A17,'All Regions'!A15:BL130,25,FALSE)</f>
        <v>155</v>
      </c>
      <c r="Z17" s="141">
        <f>VLOOKUP(A17,'All Regions'!A15:BM130,26,FALSE)</f>
        <v>75</v>
      </c>
      <c r="AA17" s="141">
        <f>VLOOKUP(A17,'All Regions'!A15:BN130,27,FALSE)</f>
        <v>56</v>
      </c>
      <c r="AB17" s="141">
        <f>VLOOKUP(A17,'All Regions'!A15:BO130,28,FALSE)</f>
        <v>157</v>
      </c>
      <c r="AC17" s="141">
        <f>VLOOKUP(A17,'All Regions'!A15:BP130,29,FALSE)</f>
        <v>269</v>
      </c>
      <c r="AD17" s="141">
        <f>VLOOKUP(A17,'All Regions'!A15:BQ130,30,FALSE)</f>
        <v>106</v>
      </c>
      <c r="AE17" s="141">
        <f>VLOOKUP(A17,'All Regions'!A15:BR130,31,FALSE)</f>
        <v>48</v>
      </c>
      <c r="AF17" s="141">
        <f>VLOOKUP(A17,'All Regions'!A15:BS130,32,FALSE)</f>
        <v>1512</v>
      </c>
      <c r="AG17" s="33">
        <f>VLOOKUP(A17,'All Regions'!A15:BT130,33,FALSE)</f>
        <v>14</v>
      </c>
      <c r="AH17" s="33">
        <f>VLOOKUP(A17,'All Regions'!A15:BU130,34,FALSE)</f>
        <v>6</v>
      </c>
      <c r="AI17" s="33">
        <f>VLOOKUP(A17,'All Regions'!A15:BV130,35,FALSE)</f>
        <v>37</v>
      </c>
      <c r="AJ17" s="33">
        <f>VLOOKUP(A17,'All Regions'!A15:BW130,36,FALSE)</f>
        <v>0</v>
      </c>
      <c r="AK17" s="33">
        <f>VLOOKUP(A17,'All Regions'!A15:BX130,37,FALSE)</f>
        <v>31</v>
      </c>
      <c r="AL17" s="33">
        <f>VLOOKUP(A17,'All Regions'!A15:BY130,38,FALSE)</f>
        <v>1423</v>
      </c>
      <c r="AM17" s="33">
        <f>VLOOKUP(A17,'All Regions'!A15:BZ130,39,FALSE)</f>
        <v>1511</v>
      </c>
      <c r="AN17" s="34">
        <f>VLOOKUP(A17,'All Regions'!A15:CA130,40,FALSE)</f>
        <v>39</v>
      </c>
      <c r="AO17" s="34">
        <f>VLOOKUP(A17,'All Regions'!A15:CB130,41,FALSE)</f>
        <v>1473</v>
      </c>
      <c r="AP17" s="34">
        <f>VLOOKUP(A17,'All Regions'!A15:CC130,42,FALSE)</f>
        <v>1512</v>
      </c>
      <c r="AQ17" s="27">
        <v>796</v>
      </c>
      <c r="AR17" s="27">
        <v>3933</v>
      </c>
      <c r="AS17" s="28">
        <v>0.20239003305364861</v>
      </c>
      <c r="AT17" s="35">
        <f>VLOOKUP(A17,'All Regions'!A15:CG130,46,FALSE)</f>
        <v>276</v>
      </c>
      <c r="AU17" s="35">
        <f>VLOOKUP(A17,'All Regions'!A15:CH130,47,FALSE)</f>
        <v>3960</v>
      </c>
      <c r="AV17" s="36">
        <f>VLOOKUP(A17,'All Regions'!A15:CI130,48,FALSE)</f>
        <v>6.9696969696969702E-2</v>
      </c>
      <c r="AW17" s="37">
        <v>590</v>
      </c>
      <c r="AX17" s="37">
        <v>3933</v>
      </c>
      <c r="AY17" s="38">
        <v>0.15001271294177473</v>
      </c>
      <c r="AZ17" s="39">
        <v>48</v>
      </c>
      <c r="BA17" s="39">
        <v>3960</v>
      </c>
      <c r="BB17" s="40">
        <v>1.2121212121212121E-2</v>
      </c>
    </row>
    <row r="18" spans="1:54" s="41" customFormat="1" ht="15.75" x14ac:dyDescent="0.25">
      <c r="A18" s="42" t="s">
        <v>111</v>
      </c>
      <c r="B18" s="43" t="s">
        <v>137</v>
      </c>
      <c r="C18" s="64">
        <f>VLOOKUP(A18,'All Regions'!A16:AP131,3,FALSE)</f>
        <v>559</v>
      </c>
      <c r="D18" s="64">
        <f>VLOOKUP(A18,'All Regions'!A16:AQ131,4,FALSE)</f>
        <v>1673</v>
      </c>
      <c r="E18" s="64">
        <f>VLOOKUP(A18,'All Regions'!A16:AR131,5,FALSE)</f>
        <v>1514</v>
      </c>
      <c r="F18" s="64">
        <f>VLOOKUP(A18,'All Regions'!A16:AS131,6,FALSE)</f>
        <v>897</v>
      </c>
      <c r="G18" s="64">
        <f>VLOOKUP(A18,'All Regions'!A16:AT131,7,FALSE)</f>
        <v>5511</v>
      </c>
      <c r="H18" s="65">
        <f>VLOOKUP(A18,'All Regions'!A16:AU131,8,FALSE)</f>
        <v>0.43748865904554529</v>
      </c>
      <c r="I18" s="65">
        <f>VLOOKUP(A18,'All Regions'!A16:AV131,9,FALSE)</f>
        <v>0.16276537833424062</v>
      </c>
      <c r="J18" s="64">
        <f>VLOOKUP(A18,'All Regions'!A16:AW131,10,FALSE)</f>
        <v>868</v>
      </c>
      <c r="K18" s="29">
        <f>VLOOKUP(A18,'All Regions'!A16:AX131,11,FALSE)</f>
        <v>2907</v>
      </c>
      <c r="L18" s="29">
        <f>VLOOKUP(A18,'All Regions'!A16:AY131,12,FALSE)</f>
        <v>2605</v>
      </c>
      <c r="M18" s="29">
        <f>VLOOKUP(A18,'All Regions'!A16:AZ131,13,FALSE)</f>
        <v>5512</v>
      </c>
      <c r="N18" s="30">
        <f>VLOOKUP(A18,'All Regions'!A16:BA131,14,FALSE)</f>
        <v>0.52739477503628451</v>
      </c>
      <c r="O18" s="30">
        <f>VLOOKUP(A18,'All Regions'!A16:BB131,15,FALSE)</f>
        <v>0.47260522496371554</v>
      </c>
      <c r="P18" s="138">
        <f>VLOOKUP(A18,'All Regions'!A16:BC131,16,FALSE)</f>
        <v>559</v>
      </c>
      <c r="Q18" s="138">
        <f>VLOOKUP(A18,'All Regions'!A16:BD131,17,FALSE)</f>
        <v>1317</v>
      </c>
      <c r="R18" s="138">
        <f>VLOOKUP(A18,'All Regions'!A16:BE131,18,FALSE)</f>
        <v>2279</v>
      </c>
      <c r="S18" s="138">
        <f>VLOOKUP(A18,'All Regions'!A16:BF131,19,FALSE)</f>
        <v>960</v>
      </c>
      <c r="T18" s="138">
        <f>VLOOKUP(A18,'All Regions'!A16:BG131,20,FALSE)</f>
        <v>396</v>
      </c>
      <c r="U18" s="138">
        <f>VLOOKUP(A18,'All Regions'!A16:BH131,21,FALSE)</f>
        <v>5511</v>
      </c>
      <c r="V18" s="141">
        <f>VLOOKUP(A18,'All Regions'!A16:BI131,22,FALSE)</f>
        <v>275</v>
      </c>
      <c r="W18" s="141">
        <f>VLOOKUP(A18,'All Regions'!A16:BJ131,23,FALSE)</f>
        <v>671</v>
      </c>
      <c r="X18" s="141">
        <f>VLOOKUP(A18,'All Regions'!A16:BK131,24,FALSE)</f>
        <v>1262</v>
      </c>
      <c r="Y18" s="141">
        <f>VLOOKUP(A18,'All Regions'!A16:BL131,25,FALSE)</f>
        <v>496</v>
      </c>
      <c r="Z18" s="141">
        <f>VLOOKUP(A18,'All Regions'!A16:BM131,26,FALSE)</f>
        <v>202</v>
      </c>
      <c r="AA18" s="141">
        <f>VLOOKUP(A18,'All Regions'!A16:BN131,27,FALSE)</f>
        <v>284</v>
      </c>
      <c r="AB18" s="141">
        <f>VLOOKUP(A18,'All Regions'!A16:BO131,28,FALSE)</f>
        <v>646</v>
      </c>
      <c r="AC18" s="141">
        <f>VLOOKUP(A18,'All Regions'!A16:BP131,29,FALSE)</f>
        <v>1017</v>
      </c>
      <c r="AD18" s="141">
        <f>VLOOKUP(A18,'All Regions'!A16:BQ131,30,FALSE)</f>
        <v>464</v>
      </c>
      <c r="AE18" s="141">
        <f>VLOOKUP(A18,'All Regions'!A16:BR131,31,FALSE)</f>
        <v>194</v>
      </c>
      <c r="AF18" s="141">
        <f>VLOOKUP(A18,'All Regions'!A16:BS131,32,FALSE)</f>
        <v>5511</v>
      </c>
      <c r="AG18" s="33">
        <f>VLOOKUP(A18,'All Regions'!A16:BT131,33,FALSE)</f>
        <v>43</v>
      </c>
      <c r="AH18" s="33">
        <f>VLOOKUP(A18,'All Regions'!A16:BU131,34,FALSE)</f>
        <v>51</v>
      </c>
      <c r="AI18" s="33">
        <f>VLOOKUP(A18,'All Regions'!A16:BV131,35,FALSE)</f>
        <v>88</v>
      </c>
      <c r="AJ18" s="33">
        <f>VLOOKUP(A18,'All Regions'!A16:BW131,36,FALSE)</f>
        <v>6</v>
      </c>
      <c r="AK18" s="33">
        <f>VLOOKUP(A18,'All Regions'!A16:BX131,37,FALSE)</f>
        <v>82</v>
      </c>
      <c r="AL18" s="33">
        <f>VLOOKUP(A18,'All Regions'!A16:BY131,38,FALSE)</f>
        <v>5241</v>
      </c>
      <c r="AM18" s="33">
        <f>VLOOKUP(A18,'All Regions'!A16:BZ131,39,FALSE)</f>
        <v>5511</v>
      </c>
      <c r="AN18" s="34">
        <f>VLOOKUP(A18,'All Regions'!A16:CA131,40,FALSE)</f>
        <v>143</v>
      </c>
      <c r="AO18" s="34">
        <f>VLOOKUP(A18,'All Regions'!A16:CB131,41,FALSE)</f>
        <v>5368</v>
      </c>
      <c r="AP18" s="34">
        <f>VLOOKUP(A18,'All Regions'!A16:CC131,42,FALSE)</f>
        <v>5511</v>
      </c>
      <c r="AQ18" s="27">
        <v>3504</v>
      </c>
      <c r="AR18" s="27">
        <v>13176</v>
      </c>
      <c r="AS18" s="28">
        <v>0.26593806921675772</v>
      </c>
      <c r="AT18" s="35">
        <f>VLOOKUP(A18,'All Regions'!A16:CG131,46,FALSE)</f>
        <v>1393</v>
      </c>
      <c r="AU18" s="35">
        <f>VLOOKUP(A18,'All Regions'!A16:CH131,47,FALSE)</f>
        <v>14229</v>
      </c>
      <c r="AV18" s="36">
        <f>VLOOKUP(A18,'All Regions'!A16:CI131,48,FALSE)</f>
        <v>9.7898657670953682E-2</v>
      </c>
      <c r="AW18" s="37">
        <v>2474</v>
      </c>
      <c r="AX18" s="37">
        <v>13251</v>
      </c>
      <c r="AY18" s="38">
        <v>0.18670289034789828</v>
      </c>
      <c r="AZ18" s="39">
        <v>387</v>
      </c>
      <c r="BA18" s="39">
        <v>14229</v>
      </c>
      <c r="BB18" s="40">
        <v>2.7197975964579381E-2</v>
      </c>
    </row>
    <row r="19" spans="1:54" s="41" customFormat="1" ht="15.75" x14ac:dyDescent="0.25">
      <c r="A19" s="42" t="s">
        <v>115</v>
      </c>
      <c r="B19" s="43" t="s">
        <v>137</v>
      </c>
      <c r="C19" s="64">
        <f>VLOOKUP(A19,'All Regions'!A17:AP132,3,FALSE)</f>
        <v>238</v>
      </c>
      <c r="D19" s="64">
        <f>VLOOKUP(A19,'All Regions'!A17:AQ132,4,FALSE)</f>
        <v>602</v>
      </c>
      <c r="E19" s="64">
        <f>VLOOKUP(A19,'All Regions'!A17:AR132,5,FALSE)</f>
        <v>561</v>
      </c>
      <c r="F19" s="64">
        <f>VLOOKUP(A19,'All Regions'!A17:AS132,6,FALSE)</f>
        <v>346</v>
      </c>
      <c r="G19" s="64">
        <f>VLOOKUP(A19,'All Regions'!A17:AT132,7,FALSE)</f>
        <v>2023</v>
      </c>
      <c r="H19" s="65">
        <f>VLOOKUP(A19,'All Regions'!A17:AU132,8,FALSE)</f>
        <v>0.44834404349975282</v>
      </c>
      <c r="I19" s="65">
        <f>VLOOKUP(A19,'All Regions'!A17:AV132,9,FALSE)</f>
        <v>0.17103311913000493</v>
      </c>
      <c r="J19" s="64">
        <f>VLOOKUP(A19,'All Regions'!A17:AW132,10,FALSE)</f>
        <v>276</v>
      </c>
      <c r="K19" s="29">
        <f>VLOOKUP(A19,'All Regions'!A17:AX132,11,FALSE)</f>
        <v>1182</v>
      </c>
      <c r="L19" s="29">
        <f>VLOOKUP(A19,'All Regions'!A17:AY132,12,FALSE)</f>
        <v>841</v>
      </c>
      <c r="M19" s="29">
        <f>VLOOKUP(A19,'All Regions'!A17:AZ132,13,FALSE)</f>
        <v>2023</v>
      </c>
      <c r="N19" s="30">
        <f>VLOOKUP(A19,'All Regions'!A17:BA132,14,FALSE)</f>
        <v>0.58428077113198218</v>
      </c>
      <c r="O19" s="30">
        <f>VLOOKUP(A19,'All Regions'!A17:BB132,15,FALSE)</f>
        <v>0.41571922886801782</v>
      </c>
      <c r="P19" s="138">
        <f>VLOOKUP(A19,'All Regions'!A17:BC132,16,FALSE)</f>
        <v>183</v>
      </c>
      <c r="Q19" s="138">
        <f>VLOOKUP(A19,'All Regions'!A17:BD132,17,FALSE)</f>
        <v>486</v>
      </c>
      <c r="R19" s="138">
        <f>VLOOKUP(A19,'All Regions'!A17:BE132,18,FALSE)</f>
        <v>845</v>
      </c>
      <c r="S19" s="138">
        <f>VLOOKUP(A19,'All Regions'!A17:BF132,19,FALSE)</f>
        <v>343</v>
      </c>
      <c r="T19" s="138">
        <f>VLOOKUP(A19,'All Regions'!A17:BG132,20,FALSE)</f>
        <v>166</v>
      </c>
      <c r="U19" s="138">
        <f>VLOOKUP(A19,'All Regions'!A17:BH132,21,FALSE)</f>
        <v>2023</v>
      </c>
      <c r="V19" s="141">
        <f>VLOOKUP(A19,'All Regions'!A17:BI132,22,FALSE)</f>
        <v>112</v>
      </c>
      <c r="W19" s="141">
        <f>VLOOKUP(A19,'All Regions'!A17:BJ132,23,FALSE)</f>
        <v>278</v>
      </c>
      <c r="X19" s="141">
        <f>VLOOKUP(A19,'All Regions'!A17:BK132,24,FALSE)</f>
        <v>486</v>
      </c>
      <c r="Y19" s="141">
        <f>VLOOKUP(A19,'All Regions'!A17:BL132,25,FALSE)</f>
        <v>208</v>
      </c>
      <c r="Z19" s="141">
        <f>VLOOKUP(A19,'All Regions'!A17:BM132,26,FALSE)</f>
        <v>98</v>
      </c>
      <c r="AA19" s="141">
        <f>VLOOKUP(A19,'All Regions'!A17:BN132,27,FALSE)</f>
        <v>73</v>
      </c>
      <c r="AB19" s="141">
        <f>VLOOKUP(A19,'All Regions'!A17:BO132,28,FALSE)</f>
        <v>208</v>
      </c>
      <c r="AC19" s="141">
        <f>VLOOKUP(A19,'All Regions'!A17:BP132,29,FALSE)</f>
        <v>358</v>
      </c>
      <c r="AD19" s="141">
        <f>VLOOKUP(A19,'All Regions'!A17:BQ132,30,FALSE)</f>
        <v>135</v>
      </c>
      <c r="AE19" s="141">
        <f>VLOOKUP(A19,'All Regions'!A17:BR132,31,FALSE)</f>
        <v>68</v>
      </c>
      <c r="AF19" s="141">
        <f>VLOOKUP(A19,'All Regions'!A17:BS132,32,FALSE)</f>
        <v>2024</v>
      </c>
      <c r="AG19" s="33">
        <f>VLOOKUP(A19,'All Regions'!A17:BT132,33,FALSE)</f>
        <v>10</v>
      </c>
      <c r="AH19" s="33">
        <f>VLOOKUP(A19,'All Regions'!A17:BU132,34,FALSE)</f>
        <v>14</v>
      </c>
      <c r="AI19" s="33">
        <f>VLOOKUP(A19,'All Regions'!A17:BV132,35,FALSE)</f>
        <v>39</v>
      </c>
      <c r="AJ19" s="33">
        <f>VLOOKUP(A19,'All Regions'!A17:BW132,36,FALSE)</f>
        <v>0</v>
      </c>
      <c r="AK19" s="33">
        <f>VLOOKUP(A19,'All Regions'!A17:BX132,37,FALSE)</f>
        <v>27</v>
      </c>
      <c r="AL19" s="33">
        <f>VLOOKUP(A19,'All Regions'!A17:BY132,38,FALSE)</f>
        <v>1933</v>
      </c>
      <c r="AM19" s="33">
        <f>VLOOKUP(A19,'All Regions'!A17:BZ132,39,FALSE)</f>
        <v>2024</v>
      </c>
      <c r="AN19" s="34">
        <f>VLOOKUP(A19,'All Regions'!A17:CA132,40,FALSE)</f>
        <v>40</v>
      </c>
      <c r="AO19" s="34">
        <f>VLOOKUP(A19,'All Regions'!A17:CB132,41,FALSE)</f>
        <v>1984</v>
      </c>
      <c r="AP19" s="34">
        <f>VLOOKUP(A19,'All Regions'!A17:CC132,42,FALSE)</f>
        <v>2024</v>
      </c>
      <c r="AQ19" s="27">
        <v>1506</v>
      </c>
      <c r="AR19" s="27">
        <v>6103</v>
      </c>
      <c r="AS19" s="28">
        <v>0.24676388661314108</v>
      </c>
      <c r="AT19" s="35">
        <f>VLOOKUP(A19,'All Regions'!A17:CG132,46,FALSE)</f>
        <v>280</v>
      </c>
      <c r="AU19" s="35">
        <f>VLOOKUP(A19,'All Regions'!A17:CH132,47,FALSE)</f>
        <v>6181</v>
      </c>
      <c r="AV19" s="36">
        <f>VLOOKUP(A19,'All Regions'!A17:CI132,48,FALSE)</f>
        <v>4.5300113250283124E-2</v>
      </c>
      <c r="AW19" s="37">
        <v>1539</v>
      </c>
      <c r="AX19" s="37">
        <v>6103</v>
      </c>
      <c r="AY19" s="38">
        <v>0.25217106341143702</v>
      </c>
      <c r="AZ19" s="39">
        <v>57</v>
      </c>
      <c r="BA19" s="39">
        <v>6181</v>
      </c>
      <c r="BB19" s="40">
        <v>9.2218087688076371E-3</v>
      </c>
    </row>
    <row r="20" spans="1:54" s="41" customFormat="1" ht="15.75" x14ac:dyDescent="0.25">
      <c r="A20" s="42" t="s">
        <v>118</v>
      </c>
      <c r="B20" s="43" t="s">
        <v>137</v>
      </c>
      <c r="C20" s="64">
        <f>VLOOKUP(A20,'All Regions'!A18:AP133,3,FALSE)</f>
        <v>481</v>
      </c>
      <c r="D20" s="64">
        <f>VLOOKUP(A20,'All Regions'!A18:AQ133,4,FALSE)</f>
        <v>1371</v>
      </c>
      <c r="E20" s="64">
        <f>VLOOKUP(A20,'All Regions'!A18:AR133,5,FALSE)</f>
        <v>1156</v>
      </c>
      <c r="F20" s="64">
        <f>VLOOKUP(A20,'All Regions'!A18:AS133,6,FALSE)</f>
        <v>754</v>
      </c>
      <c r="G20" s="64">
        <f>VLOOKUP(A20,'All Regions'!A18:AT133,7,FALSE)</f>
        <v>4460</v>
      </c>
      <c r="H20" s="65">
        <f>VLOOKUP(A20,'All Regions'!A18:AU133,8,FALSE)</f>
        <v>0.4282511210762332</v>
      </c>
      <c r="I20" s="65">
        <f>VLOOKUP(A20,'All Regions'!A18:AV133,9,FALSE)</f>
        <v>0.16905829596412555</v>
      </c>
      <c r="J20" s="64">
        <f>VLOOKUP(A20,'All Regions'!A18:AW133,10,FALSE)</f>
        <v>698</v>
      </c>
      <c r="K20" s="29">
        <f>VLOOKUP(A20,'All Regions'!A18:AX133,11,FALSE)</f>
        <v>2213</v>
      </c>
      <c r="L20" s="29">
        <f>VLOOKUP(A20,'All Regions'!A18:AY133,12,FALSE)</f>
        <v>2246</v>
      </c>
      <c r="M20" s="29">
        <f>VLOOKUP(A20,'All Regions'!A18:AZ133,13,FALSE)</f>
        <v>4459</v>
      </c>
      <c r="N20" s="30">
        <f>VLOOKUP(A20,'All Regions'!A18:BA133,14,FALSE)</f>
        <v>0.49629961874859835</v>
      </c>
      <c r="O20" s="30">
        <f>VLOOKUP(A20,'All Regions'!A18:BB133,15,FALSE)</f>
        <v>0.50370038125140171</v>
      </c>
      <c r="P20" s="138">
        <f>VLOOKUP(A20,'All Regions'!A18:BC133,16,FALSE)</f>
        <v>463</v>
      </c>
      <c r="Q20" s="138">
        <f>VLOOKUP(A20,'All Regions'!A18:BD133,17,FALSE)</f>
        <v>1031</v>
      </c>
      <c r="R20" s="138">
        <f>VLOOKUP(A20,'All Regions'!A18:BE133,18,FALSE)</f>
        <v>1827</v>
      </c>
      <c r="S20" s="138">
        <f>VLOOKUP(A20,'All Regions'!A18:BF133,19,FALSE)</f>
        <v>774</v>
      </c>
      <c r="T20" s="138">
        <f>VLOOKUP(A20,'All Regions'!A18:BG133,20,FALSE)</f>
        <v>365</v>
      </c>
      <c r="U20" s="138">
        <f>VLOOKUP(A20,'All Regions'!A18:BH133,21,FALSE)</f>
        <v>4460</v>
      </c>
      <c r="V20" s="141">
        <f>VLOOKUP(A20,'All Regions'!A18:BI133,22,FALSE)</f>
        <v>215</v>
      </c>
      <c r="W20" s="141">
        <f>VLOOKUP(A20,'All Regions'!A18:BJ133,23,FALSE)</f>
        <v>461</v>
      </c>
      <c r="X20" s="141">
        <f>VLOOKUP(A20,'All Regions'!A18:BK133,24,FALSE)</f>
        <v>940</v>
      </c>
      <c r="Y20" s="141">
        <f>VLOOKUP(A20,'All Regions'!A18:BL133,25,FALSE)</f>
        <v>418</v>
      </c>
      <c r="Z20" s="141">
        <f>VLOOKUP(A20,'All Regions'!A18:BM133,26,FALSE)</f>
        <v>180</v>
      </c>
      <c r="AA20" s="141">
        <f>VLOOKUP(A20,'All Regions'!A18:BN133,27,FALSE)</f>
        <v>248</v>
      </c>
      <c r="AB20" s="141">
        <f>VLOOKUP(A20,'All Regions'!A18:BO133,28,FALSE)</f>
        <v>568</v>
      </c>
      <c r="AC20" s="141">
        <f>VLOOKUP(A20,'All Regions'!A18:BP133,29,FALSE)</f>
        <v>888</v>
      </c>
      <c r="AD20" s="141">
        <f>VLOOKUP(A20,'All Regions'!A18:BQ133,30,FALSE)</f>
        <v>356</v>
      </c>
      <c r="AE20" s="141">
        <f>VLOOKUP(A20,'All Regions'!A18:BR133,31,FALSE)</f>
        <v>186</v>
      </c>
      <c r="AF20" s="141">
        <f>VLOOKUP(A20,'All Regions'!A18:BS133,32,FALSE)</f>
        <v>4460</v>
      </c>
      <c r="AG20" s="33">
        <f>VLOOKUP(A20,'All Regions'!A18:BT133,33,FALSE)</f>
        <v>25</v>
      </c>
      <c r="AH20" s="33">
        <f>VLOOKUP(A20,'All Regions'!A18:BU133,34,FALSE)</f>
        <v>30</v>
      </c>
      <c r="AI20" s="33">
        <f>VLOOKUP(A20,'All Regions'!A18:BV133,35,FALSE)</f>
        <v>74</v>
      </c>
      <c r="AJ20" s="33">
        <f>VLOOKUP(A20,'All Regions'!A18:BW133,36,FALSE)</f>
        <v>4</v>
      </c>
      <c r="AK20" s="33">
        <f>VLOOKUP(A20,'All Regions'!A18:BX133,37,FALSE)</f>
        <v>64</v>
      </c>
      <c r="AL20" s="33">
        <f>VLOOKUP(A20,'All Regions'!A18:BY133,38,FALSE)</f>
        <v>4261</v>
      </c>
      <c r="AM20" s="33">
        <f>VLOOKUP(A20,'All Regions'!A18:BZ133,39,FALSE)</f>
        <v>4458</v>
      </c>
      <c r="AN20" s="34">
        <f>VLOOKUP(A20,'All Regions'!A18:CA133,40,FALSE)</f>
        <v>116</v>
      </c>
      <c r="AO20" s="34">
        <f>VLOOKUP(A20,'All Regions'!A18:CB133,41,FALSE)</f>
        <v>4343</v>
      </c>
      <c r="AP20" s="34">
        <f>VLOOKUP(A20,'All Regions'!A18:CC133,42,FALSE)</f>
        <v>4459</v>
      </c>
      <c r="AQ20" s="27">
        <v>1890</v>
      </c>
      <c r="AR20" s="27">
        <v>9942</v>
      </c>
      <c r="AS20" s="28">
        <v>0.19010259505129753</v>
      </c>
      <c r="AT20" s="35">
        <f>VLOOKUP(A20,'All Regions'!A18:CG133,46,FALSE)</f>
        <v>801</v>
      </c>
      <c r="AU20" s="35">
        <f>VLOOKUP(A20,'All Regions'!A18:CH133,47,FALSE)</f>
        <v>9976</v>
      </c>
      <c r="AV20" s="36">
        <f>VLOOKUP(A20,'All Regions'!A18:CI133,48,FALSE)</f>
        <v>8.0292702485966316E-2</v>
      </c>
      <c r="AW20" s="37">
        <v>1748</v>
      </c>
      <c r="AX20" s="37">
        <v>9953</v>
      </c>
      <c r="AY20" s="38">
        <v>0.17562543956596002</v>
      </c>
      <c r="AZ20" s="39">
        <v>291</v>
      </c>
      <c r="BA20" s="39">
        <v>9976</v>
      </c>
      <c r="BB20" s="40">
        <v>2.9170008019246192E-2</v>
      </c>
    </row>
    <row r="21" spans="1:54" s="2" customFormat="1" x14ac:dyDescent="0.2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</row>
    <row r="22" spans="1:54" s="1" customFormat="1" ht="15.75" x14ac:dyDescent="0.25">
      <c r="A22" s="59" t="s">
        <v>178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</row>
    <row r="23" spans="1:54" s="1" customFormat="1" ht="15.75" x14ac:dyDescent="0.25">
      <c r="A23" s="59" t="s">
        <v>200</v>
      </c>
      <c r="B23" s="91"/>
      <c r="C23" s="91"/>
      <c r="D23" s="91"/>
      <c r="E23" s="91"/>
      <c r="F23" s="91"/>
      <c r="G23" s="92"/>
      <c r="H23" s="92"/>
      <c r="I23" s="91"/>
      <c r="J23" s="87"/>
      <c r="K23" s="87"/>
      <c r="R23" s="87"/>
      <c r="S23" s="87"/>
      <c r="T23" s="87"/>
      <c r="V23" s="91"/>
      <c r="AK23" s="91"/>
      <c r="AM23" s="87"/>
      <c r="AN23" s="87"/>
    </row>
    <row r="24" spans="1:54" s="1" customFormat="1" ht="15.75" x14ac:dyDescent="0.25">
      <c r="A24" s="59" t="s">
        <v>201</v>
      </c>
      <c r="B24" s="91"/>
      <c r="C24" s="91"/>
      <c r="D24" s="91"/>
      <c r="E24" s="91"/>
      <c r="F24" s="91"/>
      <c r="G24" s="92"/>
      <c r="H24" s="92"/>
      <c r="I24" s="91"/>
      <c r="J24" s="87"/>
      <c r="K24" s="87"/>
      <c r="R24" s="87"/>
      <c r="S24" s="87"/>
      <c r="T24" s="87"/>
      <c r="V24" s="91"/>
      <c r="AK24" s="91"/>
      <c r="AM24" s="87"/>
      <c r="AN24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2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9.7109375" bestFit="1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188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189</v>
      </c>
      <c r="B8" s="82" t="s">
        <v>136</v>
      </c>
      <c r="C8" s="66">
        <v>14545</v>
      </c>
      <c r="D8" s="66">
        <v>38656</v>
      </c>
      <c r="E8" s="66">
        <v>36080</v>
      </c>
      <c r="F8" s="66">
        <v>23399</v>
      </c>
      <c r="G8" s="66">
        <v>133758</v>
      </c>
      <c r="H8" s="67">
        <f>(F8+E8)/G8</f>
        <v>0.44467620628298871</v>
      </c>
      <c r="I8" s="67">
        <f>F8/G8</f>
        <v>0.17493533097085781</v>
      </c>
      <c r="J8" s="66">
        <v>21078</v>
      </c>
      <c r="K8" s="48">
        <v>69728</v>
      </c>
      <c r="L8" s="48">
        <v>64032</v>
      </c>
      <c r="M8" s="48">
        <v>133760</v>
      </c>
      <c r="N8" s="68">
        <f>K8/M8</f>
        <v>0.52129186602870814</v>
      </c>
      <c r="O8" s="49">
        <f>L8/M8</f>
        <v>0.47870813397129186</v>
      </c>
      <c r="P8" s="69">
        <v>13080</v>
      </c>
      <c r="Q8" s="69">
        <v>34607</v>
      </c>
      <c r="R8" s="69">
        <v>54051</v>
      </c>
      <c r="S8" s="69">
        <v>22013</v>
      </c>
      <c r="T8" s="69">
        <v>10012</v>
      </c>
      <c r="U8" s="69">
        <v>133763</v>
      </c>
      <c r="V8" s="51">
        <v>6967</v>
      </c>
      <c r="W8" s="51">
        <v>17738</v>
      </c>
      <c r="X8" s="51">
        <v>28455</v>
      </c>
      <c r="Y8" s="51">
        <v>11545</v>
      </c>
      <c r="Z8" s="51">
        <v>5021</v>
      </c>
      <c r="AA8" s="51">
        <v>6113</v>
      </c>
      <c r="AB8" s="51">
        <v>16867</v>
      </c>
      <c r="AC8" s="51">
        <v>25594</v>
      </c>
      <c r="AD8" s="51">
        <v>10470</v>
      </c>
      <c r="AE8" s="51">
        <v>4990</v>
      </c>
      <c r="AF8" s="51">
        <v>133760</v>
      </c>
      <c r="AG8" s="70">
        <v>544</v>
      </c>
      <c r="AH8" s="70">
        <v>1333</v>
      </c>
      <c r="AI8" s="70">
        <v>11263</v>
      </c>
      <c r="AJ8" s="70">
        <v>113</v>
      </c>
      <c r="AK8" s="70">
        <v>1919</v>
      </c>
      <c r="AL8" s="70">
        <v>118585</v>
      </c>
      <c r="AM8" s="70">
        <v>133761</v>
      </c>
      <c r="AN8" s="71">
        <v>3575</v>
      </c>
      <c r="AO8" s="71">
        <v>130186</v>
      </c>
      <c r="AP8" s="71">
        <v>133761</v>
      </c>
      <c r="AQ8" s="72">
        <v>34719</v>
      </c>
      <c r="AR8" s="72">
        <v>204528</v>
      </c>
      <c r="AS8" s="73">
        <f>AQ8/AR8</f>
        <v>0.16975181882187279</v>
      </c>
      <c r="AT8" s="74">
        <v>9211</v>
      </c>
      <c r="AU8" s="74">
        <v>212029</v>
      </c>
      <c r="AV8" s="75">
        <f>AT8/AU8</f>
        <v>4.3442170646468173E-2</v>
      </c>
      <c r="AW8" s="76">
        <v>32950</v>
      </c>
      <c r="AX8" s="76">
        <v>202675</v>
      </c>
      <c r="AY8" s="77">
        <f>AW8/AX8</f>
        <v>0.16257555199210558</v>
      </c>
      <c r="AZ8" s="151">
        <v>6674</v>
      </c>
      <c r="BA8" s="151">
        <v>212029</v>
      </c>
      <c r="BB8" s="79">
        <f>AZ8/BA8</f>
        <v>3.1476826283197111E-2</v>
      </c>
    </row>
    <row r="9" spans="1:54" s="41" customFormat="1" ht="15.75" x14ac:dyDescent="0.25">
      <c r="A9" s="42" t="s">
        <v>13</v>
      </c>
      <c r="B9" s="43" t="s">
        <v>136</v>
      </c>
      <c r="C9" s="64">
        <f>VLOOKUP(A9,'All Regions'!A7:AP122,3,FALSE)</f>
        <v>178</v>
      </c>
      <c r="D9" s="64">
        <f>VLOOKUP(A9,'All Regions'!A7:AQ122,4,FALSE)</f>
        <v>537</v>
      </c>
      <c r="E9" s="64">
        <f>VLOOKUP(A9,'All Regions'!A7:AR122,5,FALSE)</f>
        <v>473</v>
      </c>
      <c r="F9" s="64">
        <f>VLOOKUP(A9,'All Regions'!A7:AS122,6,FALSE)</f>
        <v>282</v>
      </c>
      <c r="G9" s="64">
        <f>VLOOKUP(A9,'All Regions'!A7:AT122,7,FALSE)</f>
        <v>1713</v>
      </c>
      <c r="H9" s="65">
        <f>VLOOKUP(A9,'All Regions'!A7:AU122,8,FALSE)</f>
        <v>0.44074722708698189</v>
      </c>
      <c r="I9" s="65">
        <f>VLOOKUP(A9,'All Regions'!A7:AV122,9,FALSE)</f>
        <v>0.16462346760070051</v>
      </c>
      <c r="J9" s="64">
        <f>VLOOKUP(A9,'All Regions'!A7:AW122,10,FALSE)</f>
        <v>243</v>
      </c>
      <c r="K9" s="29">
        <f>VLOOKUP(A9,'All Regions'!A7:AX122,11,FALSE)</f>
        <v>890</v>
      </c>
      <c r="L9" s="29">
        <f>VLOOKUP(A9,'All Regions'!A7:AY122,12,FALSE)</f>
        <v>822</v>
      </c>
      <c r="M9" s="29">
        <f>VLOOKUP(A9,'All Regions'!A7:AZ122,13,FALSE)</f>
        <v>1712</v>
      </c>
      <c r="N9" s="30">
        <f>VLOOKUP(A9,'All Regions'!A7:BA122,14,FALSE)</f>
        <v>0.51985981308411211</v>
      </c>
      <c r="O9" s="30">
        <f>VLOOKUP(A9,'All Regions'!A7:BB122,15,FALSE)</f>
        <v>0.48014018691588783</v>
      </c>
      <c r="P9" s="138">
        <f>VLOOKUP(A9,'All Regions'!A7:BC122,16,FALSE)</f>
        <v>163</v>
      </c>
      <c r="Q9" s="138">
        <f>VLOOKUP(A9,'All Regions'!A7:BD122,17,FALSE)</f>
        <v>388</v>
      </c>
      <c r="R9" s="138">
        <f>VLOOKUP(A9,'All Regions'!A7:BE122,18,FALSE)</f>
        <v>698</v>
      </c>
      <c r="S9" s="138">
        <f>VLOOKUP(A9,'All Regions'!A7:BF122,19,FALSE)</f>
        <v>296</v>
      </c>
      <c r="T9" s="138">
        <f>VLOOKUP(A9,'All Regions'!A7:BG122,20,FALSE)</f>
        <v>167</v>
      </c>
      <c r="U9" s="138">
        <f>VLOOKUP(A9,'All Regions'!A7:BH122,21,FALSE)</f>
        <v>1712</v>
      </c>
      <c r="V9" s="141">
        <f>VLOOKUP(A9,'All Regions'!A7:BI122,22,FALSE)</f>
        <v>79</v>
      </c>
      <c r="W9" s="141">
        <f>VLOOKUP(A9,'All Regions'!A7:BJ122,23,FALSE)</f>
        <v>197</v>
      </c>
      <c r="X9" s="141">
        <f>VLOOKUP(A9,'All Regions'!A7:BK122,24,FALSE)</f>
        <v>379</v>
      </c>
      <c r="Y9" s="141">
        <f>VLOOKUP(A9,'All Regions'!A7:BL122,25,FALSE)</f>
        <v>157</v>
      </c>
      <c r="Z9" s="141">
        <f>VLOOKUP(A9,'All Regions'!A7:BM122,26,FALSE)</f>
        <v>78</v>
      </c>
      <c r="AA9" s="141">
        <f>VLOOKUP(A9,'All Regions'!A7:BN122,27,FALSE)</f>
        <v>84</v>
      </c>
      <c r="AB9" s="141">
        <f>VLOOKUP(A9,'All Regions'!A7:BO122,28,FALSE)</f>
        <v>191</v>
      </c>
      <c r="AC9" s="141">
        <f>VLOOKUP(A9,'All Regions'!A7:BP122,29,FALSE)</f>
        <v>318</v>
      </c>
      <c r="AD9" s="141">
        <f>VLOOKUP(A9,'All Regions'!A7:BQ122,30,FALSE)</f>
        <v>139</v>
      </c>
      <c r="AE9" s="141">
        <f>VLOOKUP(A9,'All Regions'!A7:BR122,31,FALSE)</f>
        <v>89</v>
      </c>
      <c r="AF9" s="141">
        <f>VLOOKUP(A9,'All Regions'!A7:BS122,32,FALSE)</f>
        <v>1711</v>
      </c>
      <c r="AG9" s="33">
        <f>VLOOKUP(A9,'All Regions'!A7:BT122,33,FALSE)</f>
        <v>12</v>
      </c>
      <c r="AH9" s="33">
        <f>VLOOKUP(A9,'All Regions'!A7:BU122,34,FALSE)</f>
        <v>6</v>
      </c>
      <c r="AI9" s="33">
        <f>VLOOKUP(A9,'All Regions'!A7:BV122,35,FALSE)</f>
        <v>24</v>
      </c>
      <c r="AJ9" s="33">
        <f>VLOOKUP(A9,'All Regions'!A7:BW122,36,FALSE)</f>
        <v>0</v>
      </c>
      <c r="AK9" s="33">
        <f>VLOOKUP(A9,'All Regions'!A7:BX122,37,FALSE)</f>
        <v>12</v>
      </c>
      <c r="AL9" s="33">
        <f>VLOOKUP(A9,'All Regions'!A7:BY122,38,FALSE)</f>
        <v>1658</v>
      </c>
      <c r="AM9" s="33">
        <f>VLOOKUP(A9,'All Regions'!A7:BZ122,39,FALSE)</f>
        <v>1713</v>
      </c>
      <c r="AN9" s="34">
        <f>VLOOKUP(A9,'All Regions'!A7:CA122,40,FALSE)</f>
        <v>20</v>
      </c>
      <c r="AO9" s="34">
        <f>VLOOKUP(A9,'All Regions'!A7:CB122,41,FALSE)</f>
        <v>1693</v>
      </c>
      <c r="AP9" s="34">
        <f>VLOOKUP(A9,'All Regions'!A7:CC122,42,FALSE)</f>
        <v>1713</v>
      </c>
      <c r="AQ9" s="27">
        <v>948</v>
      </c>
      <c r="AR9" s="27">
        <v>6115</v>
      </c>
      <c r="AS9" s="28">
        <v>0.15502861815208505</v>
      </c>
      <c r="AT9" s="35">
        <f>VLOOKUP(A9,'All Regions'!A7:CG122,46,FALSE)</f>
        <v>200</v>
      </c>
      <c r="AU9" s="35">
        <f>VLOOKUP(A9,'All Regions'!A7:CH122,47,FALSE)</f>
        <v>6201</v>
      </c>
      <c r="AV9" s="36">
        <f>VLOOKUP(A9,'All Regions'!A7:CI122,48,FALSE)</f>
        <v>3.2252862441541685E-2</v>
      </c>
      <c r="AW9" s="37">
        <v>943</v>
      </c>
      <c r="AX9" s="37">
        <v>6115</v>
      </c>
      <c r="AY9" s="38">
        <v>0.15421095666394113</v>
      </c>
      <c r="AZ9" s="39">
        <v>43</v>
      </c>
      <c r="BA9" s="39">
        <v>6201</v>
      </c>
      <c r="BB9" s="40">
        <v>6.9343654249314629E-3</v>
      </c>
    </row>
    <row r="10" spans="1:54" s="41" customFormat="1" ht="15.75" x14ac:dyDescent="0.25">
      <c r="A10" s="42" t="s">
        <v>20</v>
      </c>
      <c r="B10" s="43" t="s">
        <v>136</v>
      </c>
      <c r="C10" s="64">
        <f>VLOOKUP(A10,'All Regions'!A8:AP123,3,FALSE)</f>
        <v>3932</v>
      </c>
      <c r="D10" s="64">
        <f>VLOOKUP(A10,'All Regions'!A8:AQ123,4,FALSE)</f>
        <v>10567</v>
      </c>
      <c r="E10" s="64">
        <f>VLOOKUP(A10,'All Regions'!A8:AR123,5,FALSE)</f>
        <v>10290</v>
      </c>
      <c r="F10" s="64">
        <f>VLOOKUP(A10,'All Regions'!A8:AS123,6,FALSE)</f>
        <v>7629</v>
      </c>
      <c r="G10" s="64">
        <f>VLOOKUP(A10,'All Regions'!A8:AT123,7,FALSE)</f>
        <v>39485</v>
      </c>
      <c r="H10" s="65">
        <f>VLOOKUP(A10,'All Regions'!A8:AU123,8,FALSE)</f>
        <v>0.45381790553374701</v>
      </c>
      <c r="I10" s="65">
        <f>VLOOKUP(A10,'All Regions'!A8:AV123,9,FALSE)</f>
        <v>0.19321261238444978</v>
      </c>
      <c r="J10" s="64">
        <f>VLOOKUP(A10,'All Regions'!A8:AW123,10,FALSE)</f>
        <v>7067</v>
      </c>
      <c r="K10" s="29">
        <f>VLOOKUP(A10,'All Regions'!A8:AX123,11,FALSE)</f>
        <v>20568</v>
      </c>
      <c r="L10" s="29">
        <f>VLOOKUP(A10,'All Regions'!A8:AY123,12,FALSE)</f>
        <v>18917</v>
      </c>
      <c r="M10" s="29">
        <f>VLOOKUP(A10,'All Regions'!A8:AZ123,13,FALSE)</f>
        <v>39485</v>
      </c>
      <c r="N10" s="30">
        <f>VLOOKUP(A10,'All Regions'!A8:BA123,14,FALSE)</f>
        <v>0.52090667342028618</v>
      </c>
      <c r="O10" s="30">
        <f>VLOOKUP(A10,'All Regions'!A8:BB123,15,FALSE)</f>
        <v>0.47909332657971382</v>
      </c>
      <c r="P10" s="138">
        <f>VLOOKUP(A10,'All Regions'!A8:BC123,16,FALSE)</f>
        <v>4329</v>
      </c>
      <c r="Q10" s="138">
        <f>VLOOKUP(A10,'All Regions'!A8:BD123,17,FALSE)</f>
        <v>10944</v>
      </c>
      <c r="R10" s="138">
        <f>VLOOKUP(A10,'All Regions'!A8:BE123,18,FALSE)</f>
        <v>15350</v>
      </c>
      <c r="S10" s="138">
        <f>VLOOKUP(A10,'All Regions'!A8:BF123,19,FALSE)</f>
        <v>6074</v>
      </c>
      <c r="T10" s="138">
        <f>VLOOKUP(A10,'All Regions'!A8:BG123,20,FALSE)</f>
        <v>2790</v>
      </c>
      <c r="U10" s="138">
        <f>VLOOKUP(A10,'All Regions'!A8:BH123,21,FALSE)</f>
        <v>39487</v>
      </c>
      <c r="V10" s="141">
        <f>VLOOKUP(A10,'All Regions'!A8:BI123,22,FALSE)</f>
        <v>2374</v>
      </c>
      <c r="W10" s="141">
        <f>VLOOKUP(A10,'All Regions'!A8:BJ123,23,FALSE)</f>
        <v>5698</v>
      </c>
      <c r="X10" s="141">
        <f>VLOOKUP(A10,'All Regions'!A8:BK123,24,FALSE)</f>
        <v>7952</v>
      </c>
      <c r="Y10" s="141">
        <f>VLOOKUP(A10,'All Regions'!A8:BL123,25,FALSE)</f>
        <v>3166</v>
      </c>
      <c r="Z10" s="141">
        <f>VLOOKUP(A10,'All Regions'!A8:BM123,26,FALSE)</f>
        <v>1380</v>
      </c>
      <c r="AA10" s="141">
        <f>VLOOKUP(A10,'All Regions'!A8:BN123,27,FALSE)</f>
        <v>1955</v>
      </c>
      <c r="AB10" s="141">
        <f>VLOOKUP(A10,'All Regions'!A8:BO123,28,FALSE)</f>
        <v>5246</v>
      </c>
      <c r="AC10" s="141">
        <f>VLOOKUP(A10,'All Regions'!A8:BP123,29,FALSE)</f>
        <v>7398</v>
      </c>
      <c r="AD10" s="141">
        <f>VLOOKUP(A10,'All Regions'!A8:BQ123,30,FALSE)</f>
        <v>2908</v>
      </c>
      <c r="AE10" s="141">
        <f>VLOOKUP(A10,'All Regions'!A8:BR123,31,FALSE)</f>
        <v>1410</v>
      </c>
      <c r="AF10" s="141">
        <f>VLOOKUP(A10,'All Regions'!A8:BS123,32,FALSE)</f>
        <v>39487</v>
      </c>
      <c r="AG10" s="33">
        <f>VLOOKUP(A10,'All Regions'!A8:BT123,33,FALSE)</f>
        <v>153</v>
      </c>
      <c r="AH10" s="33">
        <f>VLOOKUP(A10,'All Regions'!A8:BU123,34,FALSE)</f>
        <v>537</v>
      </c>
      <c r="AI10" s="33">
        <f>VLOOKUP(A10,'All Regions'!A8:BV123,35,FALSE)</f>
        <v>3307</v>
      </c>
      <c r="AJ10" s="33">
        <f>VLOOKUP(A10,'All Regions'!A8:BW123,36,FALSE)</f>
        <v>50</v>
      </c>
      <c r="AK10" s="33">
        <f>VLOOKUP(A10,'All Regions'!A8:BX123,37,FALSE)</f>
        <v>658</v>
      </c>
      <c r="AL10" s="33">
        <f>VLOOKUP(A10,'All Regions'!A8:BY123,38,FALSE)</f>
        <v>34780</v>
      </c>
      <c r="AM10" s="33">
        <f>VLOOKUP(A10,'All Regions'!A8:BZ123,39,FALSE)</f>
        <v>39485</v>
      </c>
      <c r="AN10" s="34">
        <f>VLOOKUP(A10,'All Regions'!A8:CA123,40,FALSE)</f>
        <v>1055</v>
      </c>
      <c r="AO10" s="34">
        <f>VLOOKUP(A10,'All Regions'!A8:CB123,41,FALSE)</f>
        <v>38431</v>
      </c>
      <c r="AP10" s="34">
        <f>VLOOKUP(A10,'All Regions'!A8:CC123,42,FALSE)</f>
        <v>39486</v>
      </c>
      <c r="AQ10" s="27">
        <v>5436</v>
      </c>
      <c r="AR10" s="27">
        <v>50093</v>
      </c>
      <c r="AS10" s="28">
        <v>0.109</v>
      </c>
      <c r="AT10" s="35">
        <f>VLOOKUP(A10,'All Regions'!A8:CG123,46,FALSE)</f>
        <v>1876</v>
      </c>
      <c r="AU10" s="35">
        <f>VLOOKUP(A10,'All Regions'!A8:CH123,47,FALSE)</f>
        <v>50392</v>
      </c>
      <c r="AV10" s="36">
        <f>VLOOKUP(A10,'All Regions'!A8:CI123,48,FALSE)</f>
        <v>3.7228131449436416E-2</v>
      </c>
      <c r="AW10" s="37">
        <v>6852</v>
      </c>
      <c r="AX10" s="37">
        <v>48072</v>
      </c>
      <c r="AY10" s="38">
        <v>0.14253619570644033</v>
      </c>
      <c r="AZ10" s="39">
        <v>2353</v>
      </c>
      <c r="BA10" s="39">
        <v>50392</v>
      </c>
      <c r="BB10" s="40">
        <v>4.6693919669788857E-2</v>
      </c>
    </row>
    <row r="11" spans="1:54" s="41" customFormat="1" ht="15.75" x14ac:dyDescent="0.25">
      <c r="A11" s="42" t="s">
        <v>39</v>
      </c>
      <c r="B11" s="43" t="s">
        <v>136</v>
      </c>
      <c r="C11" s="64">
        <f>VLOOKUP(A11,'All Regions'!A9:AP124,3,FALSE)</f>
        <v>1066</v>
      </c>
      <c r="D11" s="64">
        <f>VLOOKUP(A11,'All Regions'!A9:AQ124,4,FALSE)</f>
        <v>2476</v>
      </c>
      <c r="E11" s="64">
        <f>VLOOKUP(A11,'All Regions'!A9:AR124,5,FALSE)</f>
        <v>2242</v>
      </c>
      <c r="F11" s="64">
        <f>VLOOKUP(A11,'All Regions'!A9:AS124,6,FALSE)</f>
        <v>1394</v>
      </c>
      <c r="G11" s="64">
        <f>VLOOKUP(A11,'All Regions'!A9:AT124,7,FALSE)</f>
        <v>8293</v>
      </c>
      <c r="H11" s="65">
        <f>VLOOKUP(A11,'All Regions'!A9:AU124,8,FALSE)</f>
        <v>0.43844205956831062</v>
      </c>
      <c r="I11" s="65">
        <f>VLOOKUP(A11,'All Regions'!A9:AV124,9,FALSE)</f>
        <v>0.16809357289280116</v>
      </c>
      <c r="J11" s="64">
        <f>VLOOKUP(A11,'All Regions'!A9:AW124,10,FALSE)</f>
        <v>1115</v>
      </c>
      <c r="K11" s="29">
        <f>VLOOKUP(A11,'All Regions'!A9:AX124,11,FALSE)</f>
        <v>5050</v>
      </c>
      <c r="L11" s="29">
        <f>VLOOKUP(A11,'All Regions'!A9:AY124,12,FALSE)</f>
        <v>3242</v>
      </c>
      <c r="M11" s="29">
        <f>VLOOKUP(A11,'All Regions'!A9:AZ124,13,FALSE)</f>
        <v>8292</v>
      </c>
      <c r="N11" s="30">
        <f>VLOOKUP(A11,'All Regions'!A9:BA124,14,FALSE)</f>
        <v>0.6090207428847082</v>
      </c>
      <c r="O11" s="30">
        <f>VLOOKUP(A11,'All Regions'!A9:BB124,15,FALSE)</f>
        <v>0.39097925711529186</v>
      </c>
      <c r="P11" s="138">
        <f>VLOOKUP(A11,'All Regions'!A9:BC124,16,FALSE)</f>
        <v>693</v>
      </c>
      <c r="Q11" s="138">
        <f>VLOOKUP(A11,'All Regions'!A9:BD124,17,FALSE)</f>
        <v>2050</v>
      </c>
      <c r="R11" s="138">
        <f>VLOOKUP(A11,'All Regions'!A9:BE124,18,FALSE)</f>
        <v>3455</v>
      </c>
      <c r="S11" s="138">
        <f>VLOOKUP(A11,'All Regions'!A9:BF124,19,FALSE)</f>
        <v>1364</v>
      </c>
      <c r="T11" s="138">
        <f>VLOOKUP(A11,'All Regions'!A9:BG124,20,FALSE)</f>
        <v>731</v>
      </c>
      <c r="U11" s="138">
        <f>VLOOKUP(A11,'All Regions'!A9:BH124,21,FALSE)</f>
        <v>8293</v>
      </c>
      <c r="V11" s="141">
        <f>VLOOKUP(A11,'All Regions'!A9:BI124,22,FALSE)</f>
        <v>405</v>
      </c>
      <c r="W11" s="141">
        <f>VLOOKUP(A11,'All Regions'!A9:BJ124,23,FALSE)</f>
        <v>1238</v>
      </c>
      <c r="X11" s="141">
        <f>VLOOKUP(A11,'All Regions'!A9:BK124,24,FALSE)</f>
        <v>2158</v>
      </c>
      <c r="Y11" s="141">
        <f>VLOOKUP(A11,'All Regions'!A9:BL124,25,FALSE)</f>
        <v>832</v>
      </c>
      <c r="Z11" s="141">
        <f>VLOOKUP(A11,'All Regions'!A9:BM124,26,FALSE)</f>
        <v>418</v>
      </c>
      <c r="AA11" s="141">
        <f>VLOOKUP(A11,'All Regions'!A9:BN124,27,FALSE)</f>
        <v>288</v>
      </c>
      <c r="AB11" s="141">
        <f>VLOOKUP(A11,'All Regions'!A9:BO124,28,FALSE)</f>
        <v>811</v>
      </c>
      <c r="AC11" s="141">
        <f>VLOOKUP(A11,'All Regions'!A9:BP124,29,FALSE)</f>
        <v>1299</v>
      </c>
      <c r="AD11" s="141">
        <f>VLOOKUP(A11,'All Regions'!A9:BQ124,30,FALSE)</f>
        <v>531</v>
      </c>
      <c r="AE11" s="141">
        <f>VLOOKUP(A11,'All Regions'!A9:BR124,31,FALSE)</f>
        <v>313</v>
      </c>
      <c r="AF11" s="141">
        <f>VLOOKUP(A11,'All Regions'!A9:BS124,32,FALSE)</f>
        <v>8293</v>
      </c>
      <c r="AG11" s="33">
        <f>VLOOKUP(A11,'All Regions'!A9:BT124,33,FALSE)</f>
        <v>39</v>
      </c>
      <c r="AH11" s="33">
        <f>VLOOKUP(A11,'All Regions'!A9:BU124,34,FALSE)</f>
        <v>66</v>
      </c>
      <c r="AI11" s="33">
        <f>VLOOKUP(A11,'All Regions'!A9:BV124,35,FALSE)</f>
        <v>922</v>
      </c>
      <c r="AJ11" s="33">
        <f>VLOOKUP(A11,'All Regions'!A9:BW124,36,FALSE)</f>
        <v>4</v>
      </c>
      <c r="AK11" s="33">
        <f>VLOOKUP(A11,'All Regions'!A9:BX124,37,FALSE)</f>
        <v>123</v>
      </c>
      <c r="AL11" s="33">
        <f>VLOOKUP(A11,'All Regions'!A9:BY124,38,FALSE)</f>
        <v>7138</v>
      </c>
      <c r="AM11" s="33">
        <f>VLOOKUP(A11,'All Regions'!A9:BZ124,39,FALSE)</f>
        <v>8292</v>
      </c>
      <c r="AN11" s="34">
        <f>VLOOKUP(A11,'All Regions'!A9:CA124,40,FALSE)</f>
        <v>315</v>
      </c>
      <c r="AO11" s="34">
        <f>VLOOKUP(A11,'All Regions'!A9:CB124,41,FALSE)</f>
        <v>7977</v>
      </c>
      <c r="AP11" s="34">
        <f>VLOOKUP(A11,'All Regions'!A9:CC124,42,FALSE)</f>
        <v>8292</v>
      </c>
      <c r="AQ11" s="27">
        <v>3275</v>
      </c>
      <c r="AR11" s="27">
        <v>15400</v>
      </c>
      <c r="AS11" s="28">
        <v>0.21266233766233766</v>
      </c>
      <c r="AT11" s="35">
        <f>VLOOKUP(A11,'All Regions'!A9:CG124,46,FALSE)</f>
        <v>464</v>
      </c>
      <c r="AU11" s="35">
        <f>VLOOKUP(A11,'All Regions'!A9:CH124,47,FALSE)</f>
        <v>15769</v>
      </c>
      <c r="AV11" s="36">
        <f>VLOOKUP(A11,'All Regions'!A9:CI124,48,FALSE)</f>
        <v>2.9424820851036846E-2</v>
      </c>
      <c r="AW11" s="37">
        <v>3461</v>
      </c>
      <c r="AX11" s="37">
        <v>15400</v>
      </c>
      <c r="AY11" s="38">
        <v>0.22474025974025974</v>
      </c>
      <c r="AZ11" s="39">
        <v>1189</v>
      </c>
      <c r="BA11" s="39">
        <v>15769</v>
      </c>
      <c r="BB11" s="40">
        <v>7.5401103430781907E-2</v>
      </c>
    </row>
    <row r="12" spans="1:54" s="41" customFormat="1" ht="15.75" x14ac:dyDescent="0.25">
      <c r="A12" s="42" t="s">
        <v>51</v>
      </c>
      <c r="B12" s="43" t="s">
        <v>136</v>
      </c>
      <c r="C12" s="64">
        <f>VLOOKUP(A12,'All Regions'!A10:AP125,3,FALSE)</f>
        <v>323</v>
      </c>
      <c r="D12" s="64">
        <f>VLOOKUP(A12,'All Regions'!A10:AQ125,4,FALSE)</f>
        <v>897</v>
      </c>
      <c r="E12" s="64">
        <f>VLOOKUP(A12,'All Regions'!A10:AR125,5,FALSE)</f>
        <v>836</v>
      </c>
      <c r="F12" s="64">
        <f>VLOOKUP(A12,'All Regions'!A10:AS125,6,FALSE)</f>
        <v>471</v>
      </c>
      <c r="G12" s="64">
        <f>VLOOKUP(A12,'All Regions'!A10:AT125,7,FALSE)</f>
        <v>2881</v>
      </c>
      <c r="H12" s="65">
        <f>VLOOKUP(A12,'All Regions'!A10:AU125,8,FALSE)</f>
        <v>0.45366192294342245</v>
      </c>
      <c r="I12" s="65">
        <f>VLOOKUP(A12,'All Regions'!A10:AV125,9,FALSE)</f>
        <v>0.16348490107601527</v>
      </c>
      <c r="J12" s="64">
        <f>VLOOKUP(A12,'All Regions'!A10:AW125,10,FALSE)</f>
        <v>354</v>
      </c>
      <c r="K12" s="29">
        <f>VLOOKUP(A12,'All Regions'!A10:AX125,11,FALSE)</f>
        <v>1607</v>
      </c>
      <c r="L12" s="29">
        <f>VLOOKUP(A12,'All Regions'!A10:AY125,12,FALSE)</f>
        <v>1276</v>
      </c>
      <c r="M12" s="29">
        <f>VLOOKUP(A12,'All Regions'!A10:AZ125,13,FALSE)</f>
        <v>2883</v>
      </c>
      <c r="N12" s="30">
        <f>VLOOKUP(A12,'All Regions'!A10:BA125,14,FALSE)</f>
        <v>0.5574054804023586</v>
      </c>
      <c r="O12" s="30">
        <f>VLOOKUP(A12,'All Regions'!A10:BB125,15,FALSE)</f>
        <v>0.44259451959764134</v>
      </c>
      <c r="P12" s="138">
        <f>VLOOKUP(A12,'All Regions'!A10:BC125,16,FALSE)</f>
        <v>221</v>
      </c>
      <c r="Q12" s="138">
        <f>VLOOKUP(A12,'All Regions'!A10:BD125,17,FALSE)</f>
        <v>676</v>
      </c>
      <c r="R12" s="138">
        <f>VLOOKUP(A12,'All Regions'!A10:BE125,18,FALSE)</f>
        <v>1250</v>
      </c>
      <c r="S12" s="138">
        <f>VLOOKUP(A12,'All Regions'!A10:BF125,19,FALSE)</f>
        <v>516</v>
      </c>
      <c r="T12" s="138">
        <f>VLOOKUP(A12,'All Regions'!A10:BG125,20,FALSE)</f>
        <v>220</v>
      </c>
      <c r="U12" s="138">
        <f>VLOOKUP(A12,'All Regions'!A10:BH125,21,FALSE)</f>
        <v>2883</v>
      </c>
      <c r="V12" s="141">
        <f>VLOOKUP(A12,'All Regions'!A10:BI125,22,FALSE)</f>
        <v>116</v>
      </c>
      <c r="W12" s="141">
        <f>VLOOKUP(A12,'All Regions'!A10:BJ125,23,FALSE)</f>
        <v>350</v>
      </c>
      <c r="X12" s="141">
        <f>VLOOKUP(A12,'All Regions'!A10:BK125,24,FALSE)</f>
        <v>714</v>
      </c>
      <c r="Y12" s="141">
        <f>VLOOKUP(A12,'All Regions'!A10:BL125,25,FALSE)</f>
        <v>297</v>
      </c>
      <c r="Z12" s="141">
        <f>VLOOKUP(A12,'All Regions'!A10:BM125,26,FALSE)</f>
        <v>130</v>
      </c>
      <c r="AA12" s="141">
        <f>VLOOKUP(A12,'All Regions'!A10:BN125,27,FALSE)</f>
        <v>105</v>
      </c>
      <c r="AB12" s="141">
        <f>VLOOKUP(A12,'All Regions'!A10:BO125,28,FALSE)</f>
        <v>326</v>
      </c>
      <c r="AC12" s="141">
        <f>VLOOKUP(A12,'All Regions'!A10:BP125,29,FALSE)</f>
        <v>534</v>
      </c>
      <c r="AD12" s="141">
        <f>VLOOKUP(A12,'All Regions'!A10:BQ125,30,FALSE)</f>
        <v>220</v>
      </c>
      <c r="AE12" s="141">
        <f>VLOOKUP(A12,'All Regions'!A10:BR125,31,FALSE)</f>
        <v>90</v>
      </c>
      <c r="AF12" s="141">
        <f>VLOOKUP(A12,'All Regions'!A10:BS125,32,FALSE)</f>
        <v>2882</v>
      </c>
      <c r="AG12" s="33">
        <f>VLOOKUP(A12,'All Regions'!A10:BT125,33,FALSE)</f>
        <v>18</v>
      </c>
      <c r="AH12" s="33">
        <f>VLOOKUP(A12,'All Regions'!A10:BU125,34,FALSE)</f>
        <v>9</v>
      </c>
      <c r="AI12" s="33">
        <f>VLOOKUP(A12,'All Regions'!A10:BV125,35,FALSE)</f>
        <v>50</v>
      </c>
      <c r="AJ12" s="33">
        <f>VLOOKUP(A12,'All Regions'!A10:BW125,36,FALSE)</f>
        <v>0</v>
      </c>
      <c r="AK12" s="33">
        <f>VLOOKUP(A12,'All Regions'!A10:BX125,37,FALSE)</f>
        <v>45</v>
      </c>
      <c r="AL12" s="33">
        <f>VLOOKUP(A12,'All Regions'!A10:BY125,38,FALSE)</f>
        <v>2760</v>
      </c>
      <c r="AM12" s="33">
        <f>VLOOKUP(A12,'All Regions'!A10:BZ125,39,FALSE)</f>
        <v>2883</v>
      </c>
      <c r="AN12" s="34">
        <f>VLOOKUP(A12,'All Regions'!A10:CA125,40,FALSE)</f>
        <v>39</v>
      </c>
      <c r="AO12" s="34">
        <f>VLOOKUP(A12,'All Regions'!A10:CB125,41,FALSE)</f>
        <v>2844</v>
      </c>
      <c r="AP12" s="34">
        <f>VLOOKUP(A12,'All Regions'!A10:CC125,42,FALSE)</f>
        <v>2883</v>
      </c>
      <c r="AQ12" s="27">
        <v>1184</v>
      </c>
      <c r="AR12" s="27">
        <v>5415</v>
      </c>
      <c r="AS12" s="28">
        <v>0.21865189289012005</v>
      </c>
      <c r="AT12" s="35">
        <f>VLOOKUP(A12,'All Regions'!A10:CG125,46,FALSE)</f>
        <v>346</v>
      </c>
      <c r="AU12" s="35">
        <f>VLOOKUP(A12,'All Regions'!A10:CH125,47,FALSE)</f>
        <v>5445</v>
      </c>
      <c r="AV12" s="36">
        <f>VLOOKUP(A12,'All Regions'!A10:CI125,48,FALSE)</f>
        <v>6.3544536271809005E-2</v>
      </c>
      <c r="AW12" s="37">
        <v>1101</v>
      </c>
      <c r="AX12" s="37">
        <v>5415</v>
      </c>
      <c r="AY12" s="38">
        <v>0.2033240997229917</v>
      </c>
      <c r="AZ12" s="39">
        <v>114</v>
      </c>
      <c r="BA12" s="39">
        <v>5445</v>
      </c>
      <c r="BB12" s="40">
        <v>2.0936639118457299E-2</v>
      </c>
    </row>
    <row r="13" spans="1:54" s="41" customFormat="1" ht="15.75" x14ac:dyDescent="0.25">
      <c r="A13" s="42" t="s">
        <v>66</v>
      </c>
      <c r="B13" s="43" t="s">
        <v>136</v>
      </c>
      <c r="C13" s="64">
        <f>VLOOKUP(A13,'All Regions'!A11:AP126,3,FALSE)</f>
        <v>379</v>
      </c>
      <c r="D13" s="64">
        <f>VLOOKUP(A13,'All Regions'!A11:AQ126,4,FALSE)</f>
        <v>1065</v>
      </c>
      <c r="E13" s="64">
        <f>VLOOKUP(A13,'All Regions'!A11:AR126,5,FALSE)</f>
        <v>1014</v>
      </c>
      <c r="F13" s="64">
        <f>VLOOKUP(A13,'All Regions'!A11:AS126,6,FALSE)</f>
        <v>560</v>
      </c>
      <c r="G13" s="64">
        <f>VLOOKUP(A13,'All Regions'!A11:AT126,7,FALSE)</f>
        <v>3613</v>
      </c>
      <c r="H13" s="65">
        <f>VLOOKUP(A13,'All Regions'!A11:AU126,8,FALSE)</f>
        <v>0.43564904511486302</v>
      </c>
      <c r="I13" s="65">
        <f>VLOOKUP(A13,'All Regions'!A11:AV126,9,FALSE)</f>
        <v>0.15499584832549129</v>
      </c>
      <c r="J13" s="64">
        <f>VLOOKUP(A13,'All Regions'!A11:AW126,10,FALSE)</f>
        <v>595</v>
      </c>
      <c r="K13" s="29">
        <f>VLOOKUP(A13,'All Regions'!A11:AX126,11,FALSE)</f>
        <v>2016</v>
      </c>
      <c r="L13" s="29">
        <f>VLOOKUP(A13,'All Regions'!A11:AY126,12,FALSE)</f>
        <v>1599</v>
      </c>
      <c r="M13" s="29">
        <f>VLOOKUP(A13,'All Regions'!A11:AZ126,13,FALSE)</f>
        <v>3615</v>
      </c>
      <c r="N13" s="30">
        <f>VLOOKUP(A13,'All Regions'!A11:BA126,14,FALSE)</f>
        <v>0.55767634854771786</v>
      </c>
      <c r="O13" s="30">
        <f>VLOOKUP(A13,'All Regions'!A11:BB126,15,FALSE)</f>
        <v>0.44232365145228214</v>
      </c>
      <c r="P13" s="138">
        <f>VLOOKUP(A13,'All Regions'!A11:BC126,16,FALSE)</f>
        <v>398</v>
      </c>
      <c r="Q13" s="138">
        <f>VLOOKUP(A13,'All Regions'!A11:BD126,17,FALSE)</f>
        <v>916</v>
      </c>
      <c r="R13" s="138">
        <f>VLOOKUP(A13,'All Regions'!A11:BE126,18,FALSE)</f>
        <v>1454</v>
      </c>
      <c r="S13" s="138">
        <f>VLOOKUP(A13,'All Regions'!A11:BF126,19,FALSE)</f>
        <v>572</v>
      </c>
      <c r="T13" s="138">
        <f>VLOOKUP(A13,'All Regions'!A11:BG126,20,FALSE)</f>
        <v>274</v>
      </c>
      <c r="U13" s="138">
        <f>VLOOKUP(A13,'All Regions'!A11:BH126,21,FALSE)</f>
        <v>3614</v>
      </c>
      <c r="V13" s="141">
        <f>VLOOKUP(A13,'All Regions'!A11:BI126,22,FALSE)</f>
        <v>225</v>
      </c>
      <c r="W13" s="141">
        <f>VLOOKUP(A13,'All Regions'!A11:BJ126,23,FALSE)</f>
        <v>486</v>
      </c>
      <c r="X13" s="141">
        <f>VLOOKUP(A13,'All Regions'!A11:BK126,24,FALSE)</f>
        <v>823</v>
      </c>
      <c r="Y13" s="141">
        <f>VLOOKUP(A13,'All Regions'!A11:BL126,25,FALSE)</f>
        <v>334</v>
      </c>
      <c r="Z13" s="141">
        <f>VLOOKUP(A13,'All Regions'!A11:BM126,26,FALSE)</f>
        <v>148</v>
      </c>
      <c r="AA13" s="141">
        <f>VLOOKUP(A13,'All Regions'!A11:BN126,27,FALSE)</f>
        <v>173</v>
      </c>
      <c r="AB13" s="141">
        <f>VLOOKUP(A13,'All Regions'!A11:BO126,28,FALSE)</f>
        <v>430</v>
      </c>
      <c r="AC13" s="141">
        <f>VLOOKUP(A13,'All Regions'!A11:BP126,29,FALSE)</f>
        <v>632</v>
      </c>
      <c r="AD13" s="141">
        <f>VLOOKUP(A13,'All Regions'!A11:BQ126,30,FALSE)</f>
        <v>238</v>
      </c>
      <c r="AE13" s="141">
        <f>VLOOKUP(A13,'All Regions'!A11:BR126,31,FALSE)</f>
        <v>126</v>
      </c>
      <c r="AF13" s="141">
        <f>VLOOKUP(A13,'All Regions'!A11:BS126,32,FALSE)</f>
        <v>3615</v>
      </c>
      <c r="AG13" s="33">
        <f>VLOOKUP(A13,'All Regions'!A11:BT126,33,FALSE)</f>
        <v>11</v>
      </c>
      <c r="AH13" s="33">
        <f>VLOOKUP(A13,'All Regions'!A11:BU126,34,FALSE)</f>
        <v>30</v>
      </c>
      <c r="AI13" s="33">
        <f>VLOOKUP(A13,'All Regions'!A11:BV126,35,FALSE)</f>
        <v>85</v>
      </c>
      <c r="AJ13" s="33">
        <f>VLOOKUP(A13,'All Regions'!A11:BW126,36,FALSE)</f>
        <v>0</v>
      </c>
      <c r="AK13" s="33">
        <f>VLOOKUP(A13,'All Regions'!A11:BX126,37,FALSE)</f>
        <v>43</v>
      </c>
      <c r="AL13" s="33">
        <f>VLOOKUP(A13,'All Regions'!A11:BY126,38,FALSE)</f>
        <v>3445</v>
      </c>
      <c r="AM13" s="33">
        <f>VLOOKUP(A13,'All Regions'!A11:BZ126,39,FALSE)</f>
        <v>3615</v>
      </c>
      <c r="AN13" s="34">
        <f>VLOOKUP(A13,'All Regions'!A11:CA126,40,FALSE)</f>
        <v>81</v>
      </c>
      <c r="AO13" s="34">
        <f>VLOOKUP(A13,'All Regions'!A11:CB126,41,FALSE)</f>
        <v>3534</v>
      </c>
      <c r="AP13" s="34">
        <f>VLOOKUP(A13,'All Regions'!A11:CC126,42,FALSE)</f>
        <v>3615</v>
      </c>
      <c r="AQ13" s="27">
        <v>1526</v>
      </c>
      <c r="AR13" s="27">
        <v>7083</v>
      </c>
      <c r="AS13" s="28">
        <v>0.21544543272624594</v>
      </c>
      <c r="AT13" s="35">
        <f>VLOOKUP(A13,'All Regions'!A11:CG126,46,FALSE)</f>
        <v>438</v>
      </c>
      <c r="AU13" s="35">
        <f>VLOOKUP(A13,'All Regions'!A11:CH126,47,FALSE)</f>
        <v>7156</v>
      </c>
      <c r="AV13" s="36">
        <f>VLOOKUP(A13,'All Regions'!A11:CI126,48,FALSE)</f>
        <v>6.1207378423700394E-2</v>
      </c>
      <c r="AW13" s="37">
        <v>779</v>
      </c>
      <c r="AX13" s="37">
        <v>7149</v>
      </c>
      <c r="AY13" s="38">
        <v>0.10896628899146733</v>
      </c>
      <c r="AZ13" s="39">
        <v>145</v>
      </c>
      <c r="BA13" s="39">
        <v>7156</v>
      </c>
      <c r="BB13" s="40">
        <v>2.0262716601453325E-2</v>
      </c>
    </row>
    <row r="14" spans="1:54" s="41" customFormat="1" ht="15.75" x14ac:dyDescent="0.25">
      <c r="A14" s="42" t="s">
        <v>71</v>
      </c>
      <c r="B14" s="43" t="s">
        <v>136</v>
      </c>
      <c r="C14" s="64">
        <f>VLOOKUP(A14,'All Regions'!A12:AP127,3,FALSE)</f>
        <v>360</v>
      </c>
      <c r="D14" s="64">
        <f>VLOOKUP(A14,'All Regions'!A12:AQ127,4,FALSE)</f>
        <v>866</v>
      </c>
      <c r="E14" s="64">
        <f>VLOOKUP(A14,'All Regions'!A12:AR127,5,FALSE)</f>
        <v>723</v>
      </c>
      <c r="F14" s="64">
        <f>VLOOKUP(A14,'All Regions'!A12:AS127,6,FALSE)</f>
        <v>456</v>
      </c>
      <c r="G14" s="64">
        <f>VLOOKUP(A14,'All Regions'!A12:AT127,7,FALSE)</f>
        <v>2794</v>
      </c>
      <c r="H14" s="65">
        <f>VLOOKUP(A14,'All Regions'!A12:AU127,8,FALSE)</f>
        <v>0.42197566213314247</v>
      </c>
      <c r="I14" s="65">
        <f>VLOOKUP(A14,'All Regions'!A12:AV127,9,FALSE)</f>
        <v>0.16320687186828919</v>
      </c>
      <c r="J14" s="64">
        <f>VLOOKUP(A14,'All Regions'!A12:AW127,10,FALSE)</f>
        <v>389</v>
      </c>
      <c r="K14" s="29">
        <f>VLOOKUP(A14,'All Regions'!A12:AX127,11,FALSE)</f>
        <v>1474</v>
      </c>
      <c r="L14" s="29">
        <f>VLOOKUP(A14,'All Regions'!A12:AY127,12,FALSE)</f>
        <v>1319</v>
      </c>
      <c r="M14" s="29">
        <f>VLOOKUP(A14,'All Regions'!A12:AZ127,13,FALSE)</f>
        <v>2793</v>
      </c>
      <c r="N14" s="30">
        <f>VLOOKUP(A14,'All Regions'!A12:BA127,14,FALSE)</f>
        <v>0.52774794128177582</v>
      </c>
      <c r="O14" s="30">
        <f>VLOOKUP(A14,'All Regions'!A12:BB127,15,FALSE)</f>
        <v>0.47225205871822412</v>
      </c>
      <c r="P14" s="138">
        <f>VLOOKUP(A14,'All Regions'!A12:BC127,16,FALSE)</f>
        <v>264</v>
      </c>
      <c r="Q14" s="138">
        <f>VLOOKUP(A14,'All Regions'!A12:BD127,17,FALSE)</f>
        <v>580</v>
      </c>
      <c r="R14" s="138">
        <f>VLOOKUP(A14,'All Regions'!A12:BE127,18,FALSE)</f>
        <v>1113</v>
      </c>
      <c r="S14" s="138">
        <f>VLOOKUP(A14,'All Regions'!A12:BF127,19,FALSE)</f>
        <v>528</v>
      </c>
      <c r="T14" s="138">
        <f>VLOOKUP(A14,'All Regions'!A12:BG127,20,FALSE)</f>
        <v>310</v>
      </c>
      <c r="U14" s="138">
        <f>VLOOKUP(A14,'All Regions'!A12:BH127,21,FALSE)</f>
        <v>2795</v>
      </c>
      <c r="V14" s="141">
        <f>VLOOKUP(A14,'All Regions'!A12:BI127,22,FALSE)</f>
        <v>149</v>
      </c>
      <c r="W14" s="141">
        <f>VLOOKUP(A14,'All Regions'!A12:BJ127,23,FALSE)</f>
        <v>325</v>
      </c>
      <c r="X14" s="141">
        <f>VLOOKUP(A14,'All Regions'!A12:BK127,24,FALSE)</f>
        <v>598</v>
      </c>
      <c r="Y14" s="141">
        <f>VLOOKUP(A14,'All Regions'!A12:BL127,25,FALSE)</f>
        <v>268</v>
      </c>
      <c r="Z14" s="141">
        <f>VLOOKUP(A14,'All Regions'!A12:BM127,26,FALSE)</f>
        <v>134</v>
      </c>
      <c r="AA14" s="141">
        <f>VLOOKUP(A14,'All Regions'!A12:BN127,27,FALSE)</f>
        <v>115</v>
      </c>
      <c r="AB14" s="141">
        <f>VLOOKUP(A14,'All Regions'!A12:BO127,28,FALSE)</f>
        <v>254</v>
      </c>
      <c r="AC14" s="141">
        <f>VLOOKUP(A14,'All Regions'!A12:BP127,29,FALSE)</f>
        <v>515</v>
      </c>
      <c r="AD14" s="141">
        <f>VLOOKUP(A14,'All Regions'!A12:BQ127,30,FALSE)</f>
        <v>261</v>
      </c>
      <c r="AE14" s="141">
        <f>VLOOKUP(A14,'All Regions'!A12:BR127,31,FALSE)</f>
        <v>175</v>
      </c>
      <c r="AF14" s="141">
        <f>VLOOKUP(A14,'All Regions'!A12:BS127,32,FALSE)</f>
        <v>2794</v>
      </c>
      <c r="AG14" s="33">
        <f>VLOOKUP(A14,'All Regions'!A12:BT127,33,FALSE)</f>
        <v>13</v>
      </c>
      <c r="AH14" s="33">
        <f>VLOOKUP(A14,'All Regions'!A12:BU127,34,FALSE)</f>
        <v>14</v>
      </c>
      <c r="AI14" s="33">
        <f>VLOOKUP(A14,'All Regions'!A12:BV127,35,FALSE)</f>
        <v>428</v>
      </c>
      <c r="AJ14" s="33">
        <f>VLOOKUP(A14,'All Regions'!A12:BW127,36,FALSE)</f>
        <v>0</v>
      </c>
      <c r="AK14" s="33">
        <f>VLOOKUP(A14,'All Regions'!A12:BX127,37,FALSE)</f>
        <v>36</v>
      </c>
      <c r="AL14" s="33">
        <f>VLOOKUP(A14,'All Regions'!A12:BY127,38,FALSE)</f>
        <v>2302</v>
      </c>
      <c r="AM14" s="33">
        <f>VLOOKUP(A14,'All Regions'!A12:BZ127,39,FALSE)</f>
        <v>2794</v>
      </c>
      <c r="AN14" s="34">
        <f>VLOOKUP(A14,'All Regions'!A12:CA127,40,FALSE)</f>
        <v>112</v>
      </c>
      <c r="AO14" s="34">
        <f>VLOOKUP(A14,'All Regions'!A12:CB127,41,FALSE)</f>
        <v>2682</v>
      </c>
      <c r="AP14" s="34">
        <f>VLOOKUP(A14,'All Regions'!A12:CC127,42,FALSE)</f>
        <v>2794</v>
      </c>
      <c r="AQ14" s="27">
        <v>1500</v>
      </c>
      <c r="AR14" s="27">
        <v>5985</v>
      </c>
      <c r="AS14" s="28">
        <v>0.25062656641604009</v>
      </c>
      <c r="AT14" s="35">
        <f>VLOOKUP(A14,'All Regions'!A12:CG127,46,FALSE)</f>
        <v>262</v>
      </c>
      <c r="AU14" s="35">
        <f>VLOOKUP(A14,'All Regions'!A12:CH127,47,FALSE)</f>
        <v>7313</v>
      </c>
      <c r="AV14" s="36">
        <f>VLOOKUP(A14,'All Regions'!A12:CI127,48,FALSE)</f>
        <v>3.5826610146314782E-2</v>
      </c>
      <c r="AW14" s="37">
        <v>1487</v>
      </c>
      <c r="AX14" s="37">
        <v>5985</v>
      </c>
      <c r="AY14" s="38">
        <v>0.24845446950710109</v>
      </c>
      <c r="AZ14" s="39">
        <v>95</v>
      </c>
      <c r="BA14" s="39">
        <v>7313</v>
      </c>
      <c r="BB14" s="40">
        <v>1.2990564747709559E-2</v>
      </c>
    </row>
    <row r="15" spans="1:54" s="41" customFormat="1" ht="15.75" x14ac:dyDescent="0.25">
      <c r="A15" s="42" t="s">
        <v>76</v>
      </c>
      <c r="B15" s="43" t="s">
        <v>136</v>
      </c>
      <c r="C15" s="64">
        <f>VLOOKUP(A15,'All Regions'!A13:AP128,3,FALSE)</f>
        <v>959</v>
      </c>
      <c r="D15" s="64">
        <f>VLOOKUP(A15,'All Regions'!A13:AQ128,4,FALSE)</f>
        <v>2414</v>
      </c>
      <c r="E15" s="64">
        <f>VLOOKUP(A15,'All Regions'!A13:AR128,5,FALSE)</f>
        <v>2042</v>
      </c>
      <c r="F15" s="64">
        <f>VLOOKUP(A15,'All Regions'!A13:AS128,6,FALSE)</f>
        <v>1240</v>
      </c>
      <c r="G15" s="64">
        <f>VLOOKUP(A15,'All Regions'!A13:AT128,7,FALSE)</f>
        <v>7751</v>
      </c>
      <c r="H15" s="65">
        <f>VLOOKUP(A15,'All Regions'!A13:AU128,8,FALSE)</f>
        <v>0.4234292349374274</v>
      </c>
      <c r="I15" s="65">
        <f>VLOOKUP(A15,'All Regions'!A13:AV128,9,FALSE)</f>
        <v>0.15997935750225778</v>
      </c>
      <c r="J15" s="64">
        <f>VLOOKUP(A15,'All Regions'!A13:AW128,10,FALSE)</f>
        <v>1096</v>
      </c>
      <c r="K15" s="29">
        <f>VLOOKUP(A15,'All Regions'!A13:AX128,11,FALSE)</f>
        <v>3772</v>
      </c>
      <c r="L15" s="29">
        <f>VLOOKUP(A15,'All Regions'!A13:AY128,12,FALSE)</f>
        <v>3978</v>
      </c>
      <c r="M15" s="29">
        <f>VLOOKUP(A15,'All Regions'!A13:AZ128,13,FALSE)</f>
        <v>7750</v>
      </c>
      <c r="N15" s="30">
        <f>VLOOKUP(A15,'All Regions'!A13:BA128,14,FALSE)</f>
        <v>0.48670967741935484</v>
      </c>
      <c r="O15" s="30">
        <f>VLOOKUP(A15,'All Regions'!A13:BB128,15,FALSE)</f>
        <v>0.51329032258064511</v>
      </c>
      <c r="P15" s="138">
        <f>VLOOKUP(A15,'All Regions'!A13:BC128,16,FALSE)</f>
        <v>674</v>
      </c>
      <c r="Q15" s="138">
        <f>VLOOKUP(A15,'All Regions'!A13:BD128,17,FALSE)</f>
        <v>1973</v>
      </c>
      <c r="R15" s="138">
        <f>VLOOKUP(A15,'All Regions'!A13:BE128,18,FALSE)</f>
        <v>3214</v>
      </c>
      <c r="S15" s="138">
        <f>VLOOKUP(A15,'All Regions'!A13:BF128,19,FALSE)</f>
        <v>1305</v>
      </c>
      <c r="T15" s="138">
        <f>VLOOKUP(A15,'All Regions'!A13:BG128,20,FALSE)</f>
        <v>583</v>
      </c>
      <c r="U15" s="138">
        <f>VLOOKUP(A15,'All Regions'!A13:BH128,21,FALSE)</f>
        <v>7749</v>
      </c>
      <c r="V15" s="141">
        <f>VLOOKUP(A15,'All Regions'!A13:BI128,22,FALSE)</f>
        <v>337</v>
      </c>
      <c r="W15" s="141">
        <f>VLOOKUP(A15,'All Regions'!A13:BJ128,23,FALSE)</f>
        <v>951</v>
      </c>
      <c r="X15" s="141">
        <f>VLOOKUP(A15,'All Regions'!A13:BK128,24,FALSE)</f>
        <v>1583</v>
      </c>
      <c r="Y15" s="141">
        <f>VLOOKUP(A15,'All Regions'!A13:BL128,25,FALSE)</f>
        <v>619</v>
      </c>
      <c r="Z15" s="141">
        <f>VLOOKUP(A15,'All Regions'!A13:BM128,26,FALSE)</f>
        <v>281</v>
      </c>
      <c r="AA15" s="141">
        <f>VLOOKUP(A15,'All Regions'!A13:BN128,27,FALSE)</f>
        <v>338</v>
      </c>
      <c r="AB15" s="141">
        <f>VLOOKUP(A15,'All Regions'!A13:BO128,28,FALSE)</f>
        <v>1021</v>
      </c>
      <c r="AC15" s="141">
        <f>VLOOKUP(A15,'All Regions'!A13:BP128,29,FALSE)</f>
        <v>1631</v>
      </c>
      <c r="AD15" s="141">
        <f>VLOOKUP(A15,'All Regions'!A13:BQ128,30,FALSE)</f>
        <v>685</v>
      </c>
      <c r="AE15" s="141">
        <f>VLOOKUP(A15,'All Regions'!A13:BR128,31,FALSE)</f>
        <v>302</v>
      </c>
      <c r="AF15" s="141">
        <f>VLOOKUP(A15,'All Regions'!A13:BS128,32,FALSE)</f>
        <v>7748</v>
      </c>
      <c r="AG15" s="33">
        <f>VLOOKUP(A15,'All Regions'!A13:BT128,33,FALSE)</f>
        <v>26</v>
      </c>
      <c r="AH15" s="33">
        <f>VLOOKUP(A15,'All Regions'!A13:BU128,34,FALSE)</f>
        <v>60</v>
      </c>
      <c r="AI15" s="33">
        <f>VLOOKUP(A15,'All Regions'!A13:BV128,35,FALSE)</f>
        <v>1414</v>
      </c>
      <c r="AJ15" s="33">
        <f>VLOOKUP(A15,'All Regions'!A13:BW128,36,FALSE)</f>
        <v>4</v>
      </c>
      <c r="AK15" s="33">
        <f>VLOOKUP(A15,'All Regions'!A13:BX128,37,FALSE)</f>
        <v>117</v>
      </c>
      <c r="AL15" s="33">
        <f>VLOOKUP(A15,'All Regions'!A13:BY128,38,FALSE)</f>
        <v>6130</v>
      </c>
      <c r="AM15" s="33">
        <f>VLOOKUP(A15,'All Regions'!A13:BZ128,39,FALSE)</f>
        <v>7751</v>
      </c>
      <c r="AN15" s="34">
        <f>VLOOKUP(A15,'All Regions'!A13:CA128,40,FALSE)</f>
        <v>212</v>
      </c>
      <c r="AO15" s="34">
        <f>VLOOKUP(A15,'All Regions'!A13:CB128,41,FALSE)</f>
        <v>7538</v>
      </c>
      <c r="AP15" s="34">
        <f>VLOOKUP(A15,'All Regions'!A13:CC128,42,FALSE)</f>
        <v>7750</v>
      </c>
      <c r="AQ15" s="27">
        <v>1898</v>
      </c>
      <c r="AR15" s="27">
        <v>9180</v>
      </c>
      <c r="AS15" s="28">
        <v>0.20699999999999999</v>
      </c>
      <c r="AT15" s="35">
        <f>VLOOKUP(A15,'All Regions'!A13:CG128,46,FALSE)</f>
        <v>469</v>
      </c>
      <c r="AU15" s="35">
        <f>VLOOKUP(A15,'All Regions'!A13:CH128,47,FALSE)</f>
        <v>9320</v>
      </c>
      <c r="AV15" s="36">
        <f>VLOOKUP(A15,'All Regions'!A13:CI128,48,FALSE)</f>
        <v>5.0321888412017166E-2</v>
      </c>
      <c r="AW15" s="37">
        <v>1615</v>
      </c>
      <c r="AX15" s="37">
        <v>9197</v>
      </c>
      <c r="AY15" s="38">
        <v>0.1756007393715342</v>
      </c>
      <c r="AZ15" s="39">
        <v>337</v>
      </c>
      <c r="BA15" s="39">
        <v>9320</v>
      </c>
      <c r="BB15" s="40">
        <v>3.6158798283261802E-2</v>
      </c>
    </row>
    <row r="16" spans="1:54" s="41" customFormat="1" ht="15.75" x14ac:dyDescent="0.25">
      <c r="A16" s="42" t="s">
        <v>82</v>
      </c>
      <c r="B16" s="43" t="s">
        <v>136</v>
      </c>
      <c r="C16" s="64">
        <f>VLOOKUP(A16,'All Regions'!A14:AP129,3,FALSE)</f>
        <v>630</v>
      </c>
      <c r="D16" s="64">
        <f>VLOOKUP(A16,'All Regions'!A14:AQ129,4,FALSE)</f>
        <v>1354</v>
      </c>
      <c r="E16" s="64">
        <f>VLOOKUP(A16,'All Regions'!A14:AR129,5,FALSE)</f>
        <v>1244</v>
      </c>
      <c r="F16" s="64">
        <f>VLOOKUP(A16,'All Regions'!A14:AS129,6,FALSE)</f>
        <v>816</v>
      </c>
      <c r="G16" s="64">
        <f>VLOOKUP(A16,'All Regions'!A14:AT129,7,FALSE)</f>
        <v>4633</v>
      </c>
      <c r="H16" s="65">
        <f>VLOOKUP(A16,'All Regions'!A14:AU129,8,FALSE)</f>
        <v>0.44463630477012733</v>
      </c>
      <c r="I16" s="65">
        <f>VLOOKUP(A16,'All Regions'!A14:AV129,9,FALSE)</f>
        <v>0.17612777897690482</v>
      </c>
      <c r="J16" s="64">
        <f>VLOOKUP(A16,'All Regions'!A14:AW129,10,FALSE)</f>
        <v>589</v>
      </c>
      <c r="K16" s="29">
        <f>VLOOKUP(A16,'All Regions'!A14:AX129,11,FALSE)</f>
        <v>2767</v>
      </c>
      <c r="L16" s="29">
        <f>VLOOKUP(A16,'All Regions'!A14:AY129,12,FALSE)</f>
        <v>1865</v>
      </c>
      <c r="M16" s="29">
        <f>VLOOKUP(A16,'All Regions'!A14:AZ129,13,FALSE)</f>
        <v>4632</v>
      </c>
      <c r="N16" s="30">
        <f>VLOOKUP(A16,'All Regions'!A14:BA129,14,FALSE)</f>
        <v>0.59736614853195169</v>
      </c>
      <c r="O16" s="30">
        <f>VLOOKUP(A16,'All Regions'!A14:BB129,15,FALSE)</f>
        <v>0.40263385146804836</v>
      </c>
      <c r="P16" s="138">
        <f>VLOOKUP(A16,'All Regions'!A14:BC129,16,FALSE)</f>
        <v>353</v>
      </c>
      <c r="Q16" s="138">
        <f>VLOOKUP(A16,'All Regions'!A14:BD129,17,FALSE)</f>
        <v>1118</v>
      </c>
      <c r="R16" s="138">
        <f>VLOOKUP(A16,'All Regions'!A14:BE129,18,FALSE)</f>
        <v>1968</v>
      </c>
      <c r="S16" s="138">
        <f>VLOOKUP(A16,'All Regions'!A14:BF129,19,FALSE)</f>
        <v>781</v>
      </c>
      <c r="T16" s="138">
        <f>VLOOKUP(A16,'All Regions'!A14:BG129,20,FALSE)</f>
        <v>413</v>
      </c>
      <c r="U16" s="138">
        <f>VLOOKUP(A16,'All Regions'!A14:BH129,21,FALSE)</f>
        <v>4633</v>
      </c>
      <c r="V16" s="141">
        <f>VLOOKUP(A16,'All Regions'!A14:BI129,22,FALSE)</f>
        <v>203</v>
      </c>
      <c r="W16" s="141">
        <f>VLOOKUP(A16,'All Regions'!A14:BJ129,23,FALSE)</f>
        <v>684</v>
      </c>
      <c r="X16" s="141">
        <f>VLOOKUP(A16,'All Regions'!A14:BK129,24,FALSE)</f>
        <v>1201</v>
      </c>
      <c r="Y16" s="141">
        <f>VLOOKUP(A16,'All Regions'!A14:BL129,25,FALSE)</f>
        <v>470</v>
      </c>
      <c r="Z16" s="141">
        <f>VLOOKUP(A16,'All Regions'!A14:BM129,26,FALSE)</f>
        <v>210</v>
      </c>
      <c r="AA16" s="141">
        <f>VLOOKUP(A16,'All Regions'!A14:BN129,27,FALSE)</f>
        <v>150</v>
      </c>
      <c r="AB16" s="141">
        <f>VLOOKUP(A16,'All Regions'!A14:BO129,28,FALSE)</f>
        <v>434</v>
      </c>
      <c r="AC16" s="141">
        <f>VLOOKUP(A16,'All Regions'!A14:BP129,29,FALSE)</f>
        <v>768</v>
      </c>
      <c r="AD16" s="141">
        <f>VLOOKUP(A16,'All Regions'!A14:BQ129,30,FALSE)</f>
        <v>311</v>
      </c>
      <c r="AE16" s="141">
        <f>VLOOKUP(A16,'All Regions'!A14:BR129,31,FALSE)</f>
        <v>203</v>
      </c>
      <c r="AF16" s="141">
        <f>VLOOKUP(A16,'All Regions'!A14:BS129,32,FALSE)</f>
        <v>4634</v>
      </c>
      <c r="AG16" s="33">
        <f>VLOOKUP(A16,'All Regions'!A14:BT129,33,FALSE)</f>
        <v>19</v>
      </c>
      <c r="AH16" s="33">
        <f>VLOOKUP(A16,'All Regions'!A14:BU129,34,FALSE)</f>
        <v>40</v>
      </c>
      <c r="AI16" s="33">
        <f>VLOOKUP(A16,'All Regions'!A14:BV129,35,FALSE)</f>
        <v>1036</v>
      </c>
      <c r="AJ16" s="33">
        <f>VLOOKUP(A16,'All Regions'!A14:BW129,36,FALSE)</f>
        <v>3</v>
      </c>
      <c r="AK16" s="33">
        <f>VLOOKUP(A16,'All Regions'!A14:BX129,37,FALSE)</f>
        <v>87</v>
      </c>
      <c r="AL16" s="33">
        <f>VLOOKUP(A16,'All Regions'!A14:BY129,38,FALSE)</f>
        <v>3447</v>
      </c>
      <c r="AM16" s="33">
        <f>VLOOKUP(A16,'All Regions'!A14:BZ129,39,FALSE)</f>
        <v>4632</v>
      </c>
      <c r="AN16" s="34">
        <f>VLOOKUP(A16,'All Regions'!A14:CA129,40,FALSE)</f>
        <v>154</v>
      </c>
      <c r="AO16" s="34">
        <f>VLOOKUP(A16,'All Regions'!A14:CB129,41,FALSE)</f>
        <v>4479</v>
      </c>
      <c r="AP16" s="34">
        <f>VLOOKUP(A16,'All Regions'!A14:CC129,42,FALSE)</f>
        <v>4633</v>
      </c>
      <c r="AQ16" s="27">
        <v>1880</v>
      </c>
      <c r="AR16" s="27">
        <v>8744</v>
      </c>
      <c r="AS16" s="28">
        <v>0.21500457456541627</v>
      </c>
      <c r="AT16" s="35">
        <f>VLOOKUP(A16,'All Regions'!A14:CG129,46,FALSE)</f>
        <v>362</v>
      </c>
      <c r="AU16" s="35">
        <f>VLOOKUP(A16,'All Regions'!A14:CH129,47,FALSE)</f>
        <v>8828</v>
      </c>
      <c r="AV16" s="36">
        <f>VLOOKUP(A16,'All Regions'!A14:CI129,48,FALSE)</f>
        <v>4.1005890348889892E-2</v>
      </c>
      <c r="AW16" s="37">
        <v>2341</v>
      </c>
      <c r="AX16" s="37">
        <v>8744</v>
      </c>
      <c r="AY16" s="38">
        <v>0.26772644098810611</v>
      </c>
      <c r="AZ16" s="39">
        <v>334</v>
      </c>
      <c r="BA16" s="39">
        <v>8828</v>
      </c>
      <c r="BB16" s="40">
        <v>3.7834164023561392E-2</v>
      </c>
    </row>
    <row r="17" spans="1:54" s="41" customFormat="1" ht="15.75" x14ac:dyDescent="0.25">
      <c r="A17" s="42" t="s">
        <v>83</v>
      </c>
      <c r="B17" s="43" t="s">
        <v>136</v>
      </c>
      <c r="C17" s="64">
        <f>VLOOKUP(A17,'All Regions'!A15:AP130,3,FALSE)</f>
        <v>903</v>
      </c>
      <c r="D17" s="64">
        <f>VLOOKUP(A17,'All Regions'!A15:AQ130,4,FALSE)</f>
        <v>2739</v>
      </c>
      <c r="E17" s="64">
        <f>VLOOKUP(A17,'All Regions'!A15:AR130,5,FALSE)</f>
        <v>2294</v>
      </c>
      <c r="F17" s="64">
        <f>VLOOKUP(A17,'All Regions'!A15:AS130,6,FALSE)</f>
        <v>1397</v>
      </c>
      <c r="G17" s="64">
        <f>VLOOKUP(A17,'All Regions'!A15:AT130,7,FALSE)</f>
        <v>8743</v>
      </c>
      <c r="H17" s="65">
        <f>VLOOKUP(A17,'All Regions'!A15:AU130,8,FALSE)</f>
        <v>0.42216630447214915</v>
      </c>
      <c r="I17" s="65">
        <f>VLOOKUP(A17,'All Regions'!A15:AV130,9,FALSE)</f>
        <v>0.15978497083380991</v>
      </c>
      <c r="J17" s="64">
        <f>VLOOKUP(A17,'All Regions'!A15:AW130,10,FALSE)</f>
        <v>1410</v>
      </c>
      <c r="K17" s="29">
        <f>VLOOKUP(A17,'All Regions'!A15:AX130,11,FALSE)</f>
        <v>3831</v>
      </c>
      <c r="L17" s="29">
        <f>VLOOKUP(A17,'All Regions'!A15:AY130,12,FALSE)</f>
        <v>4912</v>
      </c>
      <c r="M17" s="29">
        <f>VLOOKUP(A17,'All Regions'!A15:AZ130,13,FALSE)</f>
        <v>8743</v>
      </c>
      <c r="N17" s="30">
        <f>VLOOKUP(A17,'All Regions'!A15:BA130,14,FALSE)</f>
        <v>0.43817911472034771</v>
      </c>
      <c r="O17" s="30">
        <f>VLOOKUP(A17,'All Regions'!A15:BB130,15,FALSE)</f>
        <v>0.56182088527965224</v>
      </c>
      <c r="P17" s="138">
        <f>VLOOKUP(A17,'All Regions'!A15:BC130,16,FALSE)</f>
        <v>909</v>
      </c>
      <c r="Q17" s="138">
        <f>VLOOKUP(A17,'All Regions'!A15:BD130,17,FALSE)</f>
        <v>2044</v>
      </c>
      <c r="R17" s="138">
        <f>VLOOKUP(A17,'All Regions'!A15:BE130,18,FALSE)</f>
        <v>3445</v>
      </c>
      <c r="S17" s="138">
        <f>VLOOKUP(A17,'All Regions'!A15:BF130,19,FALSE)</f>
        <v>1694</v>
      </c>
      <c r="T17" s="138">
        <f>VLOOKUP(A17,'All Regions'!A15:BG130,20,FALSE)</f>
        <v>651</v>
      </c>
      <c r="U17" s="138">
        <f>VLOOKUP(A17,'All Regions'!A15:BH130,21,FALSE)</f>
        <v>8743</v>
      </c>
      <c r="V17" s="141">
        <f>VLOOKUP(A17,'All Regions'!A15:BI130,22,FALSE)</f>
        <v>431</v>
      </c>
      <c r="W17" s="141">
        <f>VLOOKUP(A17,'All Regions'!A15:BJ130,23,FALSE)</f>
        <v>885</v>
      </c>
      <c r="X17" s="141">
        <f>VLOOKUP(A17,'All Regions'!A15:BK130,24,FALSE)</f>
        <v>1540</v>
      </c>
      <c r="Y17" s="141">
        <f>VLOOKUP(A17,'All Regions'!A15:BL130,25,FALSE)</f>
        <v>710</v>
      </c>
      <c r="Z17" s="141">
        <f>VLOOKUP(A17,'All Regions'!A15:BM130,26,FALSE)</f>
        <v>263</v>
      </c>
      <c r="AA17" s="141">
        <f>VLOOKUP(A17,'All Regions'!A15:BN130,27,FALSE)</f>
        <v>479</v>
      </c>
      <c r="AB17" s="141">
        <f>VLOOKUP(A17,'All Regions'!A15:BO130,28,FALSE)</f>
        <v>1158</v>
      </c>
      <c r="AC17" s="141">
        <f>VLOOKUP(A17,'All Regions'!A15:BP130,29,FALSE)</f>
        <v>1904</v>
      </c>
      <c r="AD17" s="141">
        <f>VLOOKUP(A17,'All Regions'!A15:BQ130,30,FALSE)</f>
        <v>984</v>
      </c>
      <c r="AE17" s="141">
        <f>VLOOKUP(A17,'All Regions'!A15:BR130,31,FALSE)</f>
        <v>388</v>
      </c>
      <c r="AF17" s="141">
        <f>VLOOKUP(A17,'All Regions'!A15:BS130,32,FALSE)</f>
        <v>8742</v>
      </c>
      <c r="AG17" s="33">
        <f>VLOOKUP(A17,'All Regions'!A15:BT130,33,FALSE)</f>
        <v>34</v>
      </c>
      <c r="AH17" s="33">
        <f>VLOOKUP(A17,'All Regions'!A15:BU130,34,FALSE)</f>
        <v>88</v>
      </c>
      <c r="AI17" s="33">
        <f>VLOOKUP(A17,'All Regions'!A15:BV130,35,FALSE)</f>
        <v>276</v>
      </c>
      <c r="AJ17" s="33">
        <f>VLOOKUP(A17,'All Regions'!A15:BW130,36,FALSE)</f>
        <v>6</v>
      </c>
      <c r="AK17" s="33">
        <f>VLOOKUP(A17,'All Regions'!A15:BX130,37,FALSE)</f>
        <v>87</v>
      </c>
      <c r="AL17" s="33">
        <f>VLOOKUP(A17,'All Regions'!A15:BY130,38,FALSE)</f>
        <v>8252</v>
      </c>
      <c r="AM17" s="33">
        <f>VLOOKUP(A17,'All Regions'!A15:BZ130,39,FALSE)</f>
        <v>8743</v>
      </c>
      <c r="AN17" s="34">
        <f>VLOOKUP(A17,'All Regions'!A15:CA130,40,FALSE)</f>
        <v>298</v>
      </c>
      <c r="AO17" s="34">
        <f>VLOOKUP(A17,'All Regions'!A15:CB130,41,FALSE)</f>
        <v>8445</v>
      </c>
      <c r="AP17" s="34">
        <f>VLOOKUP(A17,'All Regions'!A15:CC130,42,FALSE)</f>
        <v>8743</v>
      </c>
      <c r="AQ17" s="27">
        <v>1319</v>
      </c>
      <c r="AR17" s="27">
        <v>10914</v>
      </c>
      <c r="AS17" s="28">
        <v>0.12085394905625801</v>
      </c>
      <c r="AT17" s="35">
        <f>VLOOKUP(A17,'All Regions'!A15:CG130,46,FALSE)</f>
        <v>617</v>
      </c>
      <c r="AU17" s="35">
        <f>VLOOKUP(A17,'All Regions'!A15:CH130,47,FALSE)</f>
        <v>10955</v>
      </c>
      <c r="AV17" s="36">
        <f>VLOOKUP(A17,'All Regions'!A15:CI130,48,FALSE)</f>
        <v>5.6321314468279322E-2</v>
      </c>
      <c r="AW17" s="37">
        <v>1239</v>
      </c>
      <c r="AX17" s="37">
        <v>10961</v>
      </c>
      <c r="AY17" s="38">
        <v>0.11303713164857221</v>
      </c>
      <c r="AZ17" s="39">
        <v>388</v>
      </c>
      <c r="BA17" s="39">
        <v>10955</v>
      </c>
      <c r="BB17" s="40">
        <v>3.5417617526243728E-2</v>
      </c>
    </row>
    <row r="18" spans="1:54" s="41" customFormat="1" ht="15.75" x14ac:dyDescent="0.25">
      <c r="A18" s="42" t="s">
        <v>98</v>
      </c>
      <c r="B18" s="43" t="s">
        <v>136</v>
      </c>
      <c r="C18" s="64">
        <f>VLOOKUP(A18,'All Regions'!A16:AP131,3,FALSE)</f>
        <v>605</v>
      </c>
      <c r="D18" s="64">
        <f>VLOOKUP(A18,'All Regions'!A16:AQ131,4,FALSE)</f>
        <v>1876</v>
      </c>
      <c r="E18" s="64">
        <f>VLOOKUP(A18,'All Regions'!A16:AR131,5,FALSE)</f>
        <v>1697</v>
      </c>
      <c r="F18" s="64">
        <f>VLOOKUP(A18,'All Regions'!A16:AS131,6,FALSE)</f>
        <v>1006</v>
      </c>
      <c r="G18" s="64">
        <f>VLOOKUP(A18,'All Regions'!A16:AT131,7,FALSE)</f>
        <v>6250</v>
      </c>
      <c r="H18" s="65">
        <f>VLOOKUP(A18,'All Regions'!A16:AU131,8,FALSE)</f>
        <v>0.43247999999999998</v>
      </c>
      <c r="I18" s="65">
        <f>VLOOKUP(A18,'All Regions'!A16:AV131,9,FALSE)</f>
        <v>0.16095999999999999</v>
      </c>
      <c r="J18" s="64">
        <f>VLOOKUP(A18,'All Regions'!A16:AW131,10,FALSE)</f>
        <v>1066</v>
      </c>
      <c r="K18" s="29">
        <f>VLOOKUP(A18,'All Regions'!A16:AX131,11,FALSE)</f>
        <v>2829</v>
      </c>
      <c r="L18" s="29">
        <f>VLOOKUP(A18,'All Regions'!A16:AY131,12,FALSE)</f>
        <v>3422</v>
      </c>
      <c r="M18" s="29">
        <f>VLOOKUP(A18,'All Regions'!A16:AZ131,13,FALSE)</f>
        <v>6251</v>
      </c>
      <c r="N18" s="30">
        <f>VLOOKUP(A18,'All Regions'!A16:BA131,14,FALSE)</f>
        <v>0.45256758918573026</v>
      </c>
      <c r="O18" s="30">
        <f>VLOOKUP(A18,'All Regions'!A16:BB131,15,FALSE)</f>
        <v>0.54743241081426974</v>
      </c>
      <c r="P18" s="138">
        <f>VLOOKUP(A18,'All Regions'!A16:BC131,16,FALSE)</f>
        <v>728</v>
      </c>
      <c r="Q18" s="138">
        <f>VLOOKUP(A18,'All Regions'!A16:BD131,17,FALSE)</f>
        <v>1526</v>
      </c>
      <c r="R18" s="138">
        <f>VLOOKUP(A18,'All Regions'!A16:BE131,18,FALSE)</f>
        <v>2466</v>
      </c>
      <c r="S18" s="138">
        <f>VLOOKUP(A18,'All Regions'!A16:BF131,19,FALSE)</f>
        <v>1096</v>
      </c>
      <c r="T18" s="138">
        <f>VLOOKUP(A18,'All Regions'!A16:BG131,20,FALSE)</f>
        <v>436</v>
      </c>
      <c r="U18" s="138">
        <f>VLOOKUP(A18,'All Regions'!A16:BH131,21,FALSE)</f>
        <v>6252</v>
      </c>
      <c r="V18" s="141">
        <f>VLOOKUP(A18,'All Regions'!A16:BI131,22,FALSE)</f>
        <v>384</v>
      </c>
      <c r="W18" s="141">
        <f>VLOOKUP(A18,'All Regions'!A16:BJ131,23,FALSE)</f>
        <v>638</v>
      </c>
      <c r="X18" s="141">
        <f>VLOOKUP(A18,'All Regions'!A16:BK131,24,FALSE)</f>
        <v>1119</v>
      </c>
      <c r="Y18" s="141">
        <f>VLOOKUP(A18,'All Regions'!A16:BL131,25,FALSE)</f>
        <v>495</v>
      </c>
      <c r="Z18" s="141">
        <f>VLOOKUP(A18,'All Regions'!A16:BM131,26,FALSE)</f>
        <v>192</v>
      </c>
      <c r="AA18" s="141">
        <f>VLOOKUP(A18,'All Regions'!A16:BN131,27,FALSE)</f>
        <v>343</v>
      </c>
      <c r="AB18" s="141">
        <f>VLOOKUP(A18,'All Regions'!A16:BO131,28,FALSE)</f>
        <v>889</v>
      </c>
      <c r="AC18" s="141">
        <f>VLOOKUP(A18,'All Regions'!A16:BP131,29,FALSE)</f>
        <v>1347</v>
      </c>
      <c r="AD18" s="141">
        <f>VLOOKUP(A18,'All Regions'!A16:BQ131,30,FALSE)</f>
        <v>601</v>
      </c>
      <c r="AE18" s="141">
        <f>VLOOKUP(A18,'All Regions'!A16:BR131,31,FALSE)</f>
        <v>243</v>
      </c>
      <c r="AF18" s="141">
        <f>VLOOKUP(A18,'All Regions'!A16:BS131,32,FALSE)</f>
        <v>6251</v>
      </c>
      <c r="AG18" s="33">
        <f>VLOOKUP(A18,'All Regions'!A16:BT131,33,FALSE)</f>
        <v>21</v>
      </c>
      <c r="AH18" s="33">
        <f>VLOOKUP(A18,'All Regions'!A16:BU131,34,FALSE)</f>
        <v>48</v>
      </c>
      <c r="AI18" s="33">
        <f>VLOOKUP(A18,'All Regions'!A16:BV131,35,FALSE)</f>
        <v>118</v>
      </c>
      <c r="AJ18" s="33">
        <f>VLOOKUP(A18,'All Regions'!A16:BW131,36,FALSE)</f>
        <v>4</v>
      </c>
      <c r="AK18" s="33">
        <f>VLOOKUP(A18,'All Regions'!A16:BX131,37,FALSE)</f>
        <v>68</v>
      </c>
      <c r="AL18" s="33">
        <f>VLOOKUP(A18,'All Regions'!A16:BY131,38,FALSE)</f>
        <v>5992</v>
      </c>
      <c r="AM18" s="33">
        <f>VLOOKUP(A18,'All Regions'!A16:BZ131,39,FALSE)</f>
        <v>6251</v>
      </c>
      <c r="AN18" s="34">
        <f>VLOOKUP(A18,'All Regions'!A16:CA131,40,FALSE)</f>
        <v>115</v>
      </c>
      <c r="AO18" s="34">
        <f>VLOOKUP(A18,'All Regions'!A16:CB131,41,FALSE)</f>
        <v>6136</v>
      </c>
      <c r="AP18" s="34">
        <f>VLOOKUP(A18,'All Regions'!A16:CC131,42,FALSE)</f>
        <v>6251</v>
      </c>
      <c r="AQ18" s="122">
        <v>1580</v>
      </c>
      <c r="AR18" s="27">
        <v>10515</v>
      </c>
      <c r="AS18" s="28">
        <v>0.15</v>
      </c>
      <c r="AT18" s="35">
        <f>VLOOKUP(A18,'All Regions'!A16:CG131,46,FALSE)</f>
        <v>635</v>
      </c>
      <c r="AU18" s="35">
        <f>VLOOKUP(A18,'All Regions'!A16:CH131,47,FALSE)</f>
        <v>10739</v>
      </c>
      <c r="AV18" s="36">
        <f>VLOOKUP(A18,'All Regions'!A16:CI131,48,FALSE)</f>
        <v>5.9130272837321911E-2</v>
      </c>
      <c r="AW18" s="37">
        <v>738</v>
      </c>
      <c r="AX18" s="37">
        <v>10515</v>
      </c>
      <c r="AY18" s="38">
        <v>7.0185449358059912E-2</v>
      </c>
      <c r="AZ18" s="39">
        <v>146</v>
      </c>
      <c r="BA18" s="39">
        <v>10739</v>
      </c>
      <c r="BB18" s="40">
        <v>1.3595306825588975E-2</v>
      </c>
    </row>
    <row r="19" spans="1:54" s="41" customFormat="1" ht="15.75" x14ac:dyDescent="0.25">
      <c r="A19" s="42" t="s">
        <v>99</v>
      </c>
      <c r="B19" s="43" t="s">
        <v>136</v>
      </c>
      <c r="C19" s="64">
        <f>VLOOKUP(A19,'All Regions'!A17:AP132,3,FALSE)</f>
        <v>2238</v>
      </c>
      <c r="D19" s="64">
        <f>VLOOKUP(A19,'All Regions'!A17:AQ132,4,FALSE)</f>
        <v>6129</v>
      </c>
      <c r="E19" s="64">
        <f>VLOOKUP(A19,'All Regions'!A17:AR132,5,FALSE)</f>
        <v>6250</v>
      </c>
      <c r="F19" s="64">
        <f>VLOOKUP(A19,'All Regions'!A17:AS132,6,FALSE)</f>
        <v>3768</v>
      </c>
      <c r="G19" s="64">
        <f>VLOOKUP(A19,'All Regions'!A17:AT132,7,FALSE)</f>
        <v>22019</v>
      </c>
      <c r="H19" s="65">
        <f>VLOOKUP(A19,'All Regions'!A17:AU132,8,FALSE)</f>
        <v>0.45497070711658111</v>
      </c>
      <c r="I19" s="65">
        <f>VLOOKUP(A19,'All Regions'!A17:AV132,9,FALSE)</f>
        <v>0.17112493755393068</v>
      </c>
      <c r="J19" s="64">
        <f>VLOOKUP(A19,'All Regions'!A17:AW132,10,FALSE)</f>
        <v>3634</v>
      </c>
      <c r="K19" s="29">
        <f>VLOOKUP(A19,'All Regions'!A17:AX132,11,FALSE)</f>
        <v>12276</v>
      </c>
      <c r="L19" s="29">
        <f>VLOOKUP(A19,'All Regions'!A17:AY132,12,FALSE)</f>
        <v>9744</v>
      </c>
      <c r="M19" s="29">
        <f>VLOOKUP(A19,'All Regions'!A17:AZ132,13,FALSE)</f>
        <v>22020</v>
      </c>
      <c r="N19" s="30">
        <f>VLOOKUP(A19,'All Regions'!A17:BA132,14,FALSE)</f>
        <v>0.5574931880108992</v>
      </c>
      <c r="O19" s="30">
        <f>VLOOKUP(A19,'All Regions'!A17:BB132,15,FALSE)</f>
        <v>0.4425068119891008</v>
      </c>
      <c r="P19" s="138">
        <f>VLOOKUP(A19,'All Regions'!A17:BC132,16,FALSE)</f>
        <v>2279</v>
      </c>
      <c r="Q19" s="138">
        <f>VLOOKUP(A19,'All Regions'!A17:BD132,17,FALSE)</f>
        <v>5727</v>
      </c>
      <c r="R19" s="138">
        <f>VLOOKUP(A19,'All Regions'!A17:BE132,18,FALSE)</f>
        <v>8969</v>
      </c>
      <c r="S19" s="138">
        <f>VLOOKUP(A19,'All Regions'!A17:BF132,19,FALSE)</f>
        <v>3537</v>
      </c>
      <c r="T19" s="138">
        <f>VLOOKUP(A19,'All Regions'!A17:BG132,20,FALSE)</f>
        <v>1507</v>
      </c>
      <c r="U19" s="138">
        <f>VLOOKUP(A19,'All Regions'!A17:BH132,21,FALSE)</f>
        <v>22019</v>
      </c>
      <c r="V19" s="141">
        <f>VLOOKUP(A19,'All Regions'!A17:BI132,22,FALSE)</f>
        <v>1252</v>
      </c>
      <c r="W19" s="141">
        <f>VLOOKUP(A19,'All Regions'!A17:BJ132,23,FALSE)</f>
        <v>3107</v>
      </c>
      <c r="X19" s="141">
        <f>VLOOKUP(A19,'All Regions'!A17:BK132,24,FALSE)</f>
        <v>5080</v>
      </c>
      <c r="Y19" s="141">
        <f>VLOOKUP(A19,'All Regions'!A17:BL132,25,FALSE)</f>
        <v>2028</v>
      </c>
      <c r="Z19" s="141">
        <f>VLOOKUP(A19,'All Regions'!A17:BM132,26,FALSE)</f>
        <v>808</v>
      </c>
      <c r="AA19" s="141">
        <f>VLOOKUP(A19,'All Regions'!A17:BN132,27,FALSE)</f>
        <v>1026</v>
      </c>
      <c r="AB19" s="141">
        <f>VLOOKUP(A19,'All Regions'!A17:BO132,28,FALSE)</f>
        <v>2620</v>
      </c>
      <c r="AC19" s="141">
        <f>VLOOKUP(A19,'All Regions'!A17:BP132,29,FALSE)</f>
        <v>3888</v>
      </c>
      <c r="AD19" s="141">
        <f>VLOOKUP(A19,'All Regions'!A17:BQ132,30,FALSE)</f>
        <v>1510</v>
      </c>
      <c r="AE19" s="141">
        <f>VLOOKUP(A19,'All Regions'!A17:BR132,31,FALSE)</f>
        <v>700</v>
      </c>
      <c r="AF19" s="141">
        <f>VLOOKUP(A19,'All Regions'!A17:BS132,32,FALSE)</f>
        <v>22019</v>
      </c>
      <c r="AG19" s="33">
        <f>VLOOKUP(A19,'All Regions'!A17:BT132,33,FALSE)</f>
        <v>98</v>
      </c>
      <c r="AH19" s="33">
        <f>VLOOKUP(A19,'All Regions'!A17:BU132,34,FALSE)</f>
        <v>245</v>
      </c>
      <c r="AI19" s="33">
        <f>VLOOKUP(A19,'All Regions'!A17:BV132,35,FALSE)</f>
        <v>830</v>
      </c>
      <c r="AJ19" s="33">
        <f>VLOOKUP(A19,'All Regions'!A17:BW132,36,FALSE)</f>
        <v>20</v>
      </c>
      <c r="AK19" s="33">
        <f>VLOOKUP(A19,'All Regions'!A17:BX132,37,FALSE)</f>
        <v>302</v>
      </c>
      <c r="AL19" s="33">
        <f>VLOOKUP(A19,'All Regions'!A17:BY132,38,FALSE)</f>
        <v>20525</v>
      </c>
      <c r="AM19" s="33">
        <f>VLOOKUP(A19,'All Regions'!A17:BZ132,39,FALSE)</f>
        <v>22020</v>
      </c>
      <c r="AN19" s="34">
        <f>VLOOKUP(A19,'All Regions'!A17:CA132,40,FALSE)</f>
        <v>467</v>
      </c>
      <c r="AO19" s="34">
        <f>VLOOKUP(A19,'All Regions'!A17:CB132,41,FALSE)</f>
        <v>21552</v>
      </c>
      <c r="AP19" s="34">
        <f>VLOOKUP(A19,'All Regions'!A17:CC132,42,FALSE)</f>
        <v>22019</v>
      </c>
      <c r="AQ19" s="122">
        <v>7413</v>
      </c>
      <c r="AR19" s="27">
        <v>36818</v>
      </c>
      <c r="AS19" s="28">
        <v>0.20100000000000001</v>
      </c>
      <c r="AT19" s="35">
        <f>VLOOKUP(A19,'All Regions'!A17:CG132,46,FALSE)</f>
        <v>1896</v>
      </c>
      <c r="AU19" s="35">
        <f>VLOOKUP(A19,'All Regions'!A17:CH132,47,FALSE)</f>
        <v>41363</v>
      </c>
      <c r="AV19" s="36">
        <f>VLOOKUP(A19,'All Regions'!A17:CI132,48,FALSE)</f>
        <v>4.5838067838406306E-2</v>
      </c>
      <c r="AW19" s="37">
        <v>6501</v>
      </c>
      <c r="AX19" s="37">
        <v>36790</v>
      </c>
      <c r="AY19" s="38">
        <v>0.17670562652894808</v>
      </c>
      <c r="AZ19" s="39">
        <v>700</v>
      </c>
      <c r="BA19" s="39">
        <v>41363</v>
      </c>
      <c r="BB19" s="40">
        <v>1.6923337282112032E-2</v>
      </c>
    </row>
    <row r="20" spans="1:54" s="41" customFormat="1" ht="15.75" x14ac:dyDescent="0.25">
      <c r="A20" s="42" t="s">
        <v>104</v>
      </c>
      <c r="B20" s="43" t="s">
        <v>136</v>
      </c>
      <c r="C20" s="64">
        <f>VLOOKUP(A20,'All Regions'!A18:AP133,3,FALSE)</f>
        <v>1791</v>
      </c>
      <c r="D20" s="64">
        <f>VLOOKUP(A20,'All Regions'!A18:AQ133,4,FALSE)</f>
        <v>4659</v>
      </c>
      <c r="E20" s="64">
        <f>VLOOKUP(A20,'All Regions'!A18:AR133,5,FALSE)</f>
        <v>4215</v>
      </c>
      <c r="F20" s="64">
        <f>VLOOKUP(A20,'All Regions'!A18:AS133,6,FALSE)</f>
        <v>2722</v>
      </c>
      <c r="G20" s="64">
        <f>VLOOKUP(A20,'All Regions'!A18:AT133,7,FALSE)</f>
        <v>15470</v>
      </c>
      <c r="H20" s="65">
        <f>VLOOKUP(A20,'All Regions'!A18:AU133,8,FALSE)</f>
        <v>0.4484162895927602</v>
      </c>
      <c r="I20" s="65">
        <f>VLOOKUP(A20,'All Regions'!A18:AV133,9,FALSE)</f>
        <v>0.1759534583063995</v>
      </c>
      <c r="J20" s="64">
        <f>VLOOKUP(A20,'All Regions'!A18:AW133,10,FALSE)</f>
        <v>2083</v>
      </c>
      <c r="K20" s="29">
        <f>VLOOKUP(A20,'All Regions'!A18:AX133,11,FALSE)</f>
        <v>7690</v>
      </c>
      <c r="L20" s="29">
        <f>VLOOKUP(A20,'All Regions'!A18:AY133,12,FALSE)</f>
        <v>7780</v>
      </c>
      <c r="M20" s="29">
        <f>VLOOKUP(A20,'All Regions'!A18:AZ133,13,FALSE)</f>
        <v>15470</v>
      </c>
      <c r="N20" s="30">
        <f>VLOOKUP(A20,'All Regions'!A18:BA133,14,FALSE)</f>
        <v>0.49709114414996769</v>
      </c>
      <c r="O20" s="30">
        <f>VLOOKUP(A20,'All Regions'!A18:BB133,15,FALSE)</f>
        <v>0.50290885585003231</v>
      </c>
      <c r="P20" s="138">
        <f>VLOOKUP(A20,'All Regions'!A18:BC133,16,FALSE)</f>
        <v>1193</v>
      </c>
      <c r="Q20" s="138">
        <f>VLOOKUP(A20,'All Regions'!A18:BD133,17,FALSE)</f>
        <v>4071</v>
      </c>
      <c r="R20" s="138">
        <f>VLOOKUP(A20,'All Regions'!A18:BE133,18,FALSE)</f>
        <v>6524</v>
      </c>
      <c r="S20" s="138">
        <f>VLOOKUP(A20,'All Regions'!A18:BF133,19,FALSE)</f>
        <v>2550</v>
      </c>
      <c r="T20" s="138">
        <f>VLOOKUP(A20,'All Regions'!A18:BG133,20,FALSE)</f>
        <v>1130</v>
      </c>
      <c r="U20" s="138">
        <f>VLOOKUP(A20,'All Regions'!A18:BH133,21,FALSE)</f>
        <v>15468</v>
      </c>
      <c r="V20" s="141">
        <f>VLOOKUP(A20,'All Regions'!A18:BI133,22,FALSE)</f>
        <v>582</v>
      </c>
      <c r="W20" s="141">
        <f>VLOOKUP(A20,'All Regions'!A18:BJ133,23,FALSE)</f>
        <v>1971</v>
      </c>
      <c r="X20" s="141">
        <f>VLOOKUP(A20,'All Regions'!A18:BK133,24,FALSE)</f>
        <v>3243</v>
      </c>
      <c r="Y20" s="141">
        <f>VLOOKUP(A20,'All Regions'!A18:BL133,25,FALSE)</f>
        <v>1304</v>
      </c>
      <c r="Z20" s="141">
        <f>VLOOKUP(A20,'All Regions'!A18:BM133,26,FALSE)</f>
        <v>590</v>
      </c>
      <c r="AA20" s="141">
        <f>VLOOKUP(A20,'All Regions'!A18:BN133,27,FALSE)</f>
        <v>610</v>
      </c>
      <c r="AB20" s="141">
        <f>VLOOKUP(A20,'All Regions'!A18:BO133,28,FALSE)</f>
        <v>2102</v>
      </c>
      <c r="AC20" s="141">
        <f>VLOOKUP(A20,'All Regions'!A18:BP133,29,FALSE)</f>
        <v>3281</v>
      </c>
      <c r="AD20" s="141">
        <f>VLOOKUP(A20,'All Regions'!A18:BQ133,30,FALSE)</f>
        <v>1247</v>
      </c>
      <c r="AE20" s="141">
        <f>VLOOKUP(A20,'All Regions'!A18:BR133,31,FALSE)</f>
        <v>541</v>
      </c>
      <c r="AF20" s="141">
        <f>VLOOKUP(A20,'All Regions'!A18:BS133,32,FALSE)</f>
        <v>15471</v>
      </c>
      <c r="AG20" s="33">
        <f>VLOOKUP(A20,'All Regions'!A18:BT133,33,FALSE)</f>
        <v>58</v>
      </c>
      <c r="AH20" s="33">
        <f>VLOOKUP(A20,'All Regions'!A18:BU133,34,FALSE)</f>
        <v>128</v>
      </c>
      <c r="AI20" s="33">
        <f>VLOOKUP(A20,'All Regions'!A18:BV133,35,FALSE)</f>
        <v>2084</v>
      </c>
      <c r="AJ20" s="33">
        <f>VLOOKUP(A20,'All Regions'!A18:BW133,36,FALSE)</f>
        <v>12</v>
      </c>
      <c r="AK20" s="33">
        <f>VLOOKUP(A20,'All Regions'!A18:BX133,37,FALSE)</f>
        <v>216</v>
      </c>
      <c r="AL20" s="33">
        <f>VLOOKUP(A20,'All Regions'!A18:BY133,38,FALSE)</f>
        <v>12971</v>
      </c>
      <c r="AM20" s="33">
        <f>VLOOKUP(A20,'All Regions'!A18:BZ133,39,FALSE)</f>
        <v>15469</v>
      </c>
      <c r="AN20" s="34">
        <f>VLOOKUP(A20,'All Regions'!A18:CA133,40,FALSE)</f>
        <v>431</v>
      </c>
      <c r="AO20" s="34">
        <f>VLOOKUP(A20,'All Regions'!A18:CB133,41,FALSE)</f>
        <v>15038</v>
      </c>
      <c r="AP20" s="34">
        <f>VLOOKUP(A20,'All Regions'!A18:CC133,42,FALSE)</f>
        <v>15469</v>
      </c>
      <c r="AQ20" s="27">
        <v>3680</v>
      </c>
      <c r="AR20" s="27">
        <v>21804</v>
      </c>
      <c r="AS20" s="28">
        <v>0.16877637130801687</v>
      </c>
      <c r="AT20" s="35">
        <f>VLOOKUP(A20,'All Regions'!A18:CG133,46,FALSE)</f>
        <v>859</v>
      </c>
      <c r="AU20" s="35">
        <f>VLOOKUP(A20,'All Regions'!A18:CH133,47,FALSE)</f>
        <v>21929</v>
      </c>
      <c r="AV20" s="36">
        <f>VLOOKUP(A20,'All Regions'!A18:CI133,48,FALSE)</f>
        <v>3.9171872862419625E-2</v>
      </c>
      <c r="AW20" s="37">
        <v>3137</v>
      </c>
      <c r="AX20" s="37">
        <v>21851</v>
      </c>
      <c r="AY20" s="38">
        <v>0.14356322365109148</v>
      </c>
      <c r="AZ20" s="39">
        <v>634</v>
      </c>
      <c r="BA20" s="39">
        <v>21929</v>
      </c>
      <c r="BB20" s="40">
        <v>2.8911487071913905E-2</v>
      </c>
    </row>
    <row r="21" spans="1:54" s="41" customFormat="1" ht="15.75" x14ac:dyDescent="0.25">
      <c r="A21" s="42" t="s">
        <v>107</v>
      </c>
      <c r="B21" s="43" t="s">
        <v>136</v>
      </c>
      <c r="C21" s="64">
        <f>VLOOKUP(A21,'All Regions'!A19:AP134,3,FALSE)</f>
        <v>1181</v>
      </c>
      <c r="D21" s="64">
        <f>VLOOKUP(A21,'All Regions'!A19:AQ134,4,FALSE)</f>
        <v>3077</v>
      </c>
      <c r="E21" s="64">
        <f>VLOOKUP(A21,'All Regions'!A19:AR134,5,FALSE)</f>
        <v>2760</v>
      </c>
      <c r="F21" s="64">
        <f>VLOOKUP(A21,'All Regions'!A19:AS134,6,FALSE)</f>
        <v>1658</v>
      </c>
      <c r="G21" s="64">
        <f>VLOOKUP(A21,'All Regions'!A19:AT134,7,FALSE)</f>
        <v>10113</v>
      </c>
      <c r="H21" s="65">
        <f>VLOOKUP(A21,'All Regions'!A19:AU134,8,FALSE)</f>
        <v>0.43686344309304853</v>
      </c>
      <c r="I21" s="65">
        <f>VLOOKUP(A21,'All Regions'!A19:AV134,9,FALSE)</f>
        <v>0.16394739444279641</v>
      </c>
      <c r="J21" s="64">
        <f>VLOOKUP(A21,'All Regions'!A19:AW134,10,FALSE)</f>
        <v>1437</v>
      </c>
      <c r="K21" s="29">
        <f>VLOOKUP(A21,'All Regions'!A19:AX134,11,FALSE)</f>
        <v>4958</v>
      </c>
      <c r="L21" s="29">
        <f>VLOOKUP(A21,'All Regions'!A19:AY134,12,FALSE)</f>
        <v>5156</v>
      </c>
      <c r="M21" s="29">
        <f>VLOOKUP(A21,'All Regions'!A19:AZ134,13,FALSE)</f>
        <v>10114</v>
      </c>
      <c r="N21" s="30">
        <f>VLOOKUP(A21,'All Regions'!A19:BA134,14,FALSE)</f>
        <v>0.49021158789796321</v>
      </c>
      <c r="O21" s="30">
        <f>VLOOKUP(A21,'All Regions'!A19:BB134,15,FALSE)</f>
        <v>0.50978841210203674</v>
      </c>
      <c r="P21" s="138">
        <f>VLOOKUP(A21,'All Regions'!A19:BC134,16,FALSE)</f>
        <v>876</v>
      </c>
      <c r="Q21" s="138">
        <f>VLOOKUP(A21,'All Regions'!A19:BD134,17,FALSE)</f>
        <v>2594</v>
      </c>
      <c r="R21" s="138">
        <f>VLOOKUP(A21,'All Regions'!A19:BE134,18,FALSE)</f>
        <v>4145</v>
      </c>
      <c r="S21" s="138">
        <f>VLOOKUP(A21,'All Regions'!A19:BF134,19,FALSE)</f>
        <v>1700</v>
      </c>
      <c r="T21" s="138">
        <f>VLOOKUP(A21,'All Regions'!A19:BG134,20,FALSE)</f>
        <v>800</v>
      </c>
      <c r="U21" s="138">
        <f>VLOOKUP(A21,'All Regions'!A19:BH134,21,FALSE)</f>
        <v>10115</v>
      </c>
      <c r="V21" s="141">
        <f>VLOOKUP(A21,'All Regions'!A19:BI134,22,FALSE)</f>
        <v>430</v>
      </c>
      <c r="W21" s="141">
        <f>VLOOKUP(A21,'All Regions'!A19:BJ134,23,FALSE)</f>
        <v>1208</v>
      </c>
      <c r="X21" s="141">
        <f>VLOOKUP(A21,'All Regions'!A19:BK134,24,FALSE)</f>
        <v>2065</v>
      </c>
      <c r="Y21" s="141">
        <f>VLOOKUP(A21,'All Regions'!A19:BL134,25,FALSE)</f>
        <v>865</v>
      </c>
      <c r="Z21" s="141">
        <f>VLOOKUP(A21,'All Regions'!A19:BM134,26,FALSE)</f>
        <v>389</v>
      </c>
      <c r="AA21" s="141">
        <f>VLOOKUP(A21,'All Regions'!A19:BN134,27,FALSE)</f>
        <v>447</v>
      </c>
      <c r="AB21" s="141">
        <f>VLOOKUP(A21,'All Regions'!A19:BO134,28,FALSE)</f>
        <v>1385</v>
      </c>
      <c r="AC21" s="141">
        <f>VLOOKUP(A21,'All Regions'!A19:BP134,29,FALSE)</f>
        <v>2079</v>
      </c>
      <c r="AD21" s="141">
        <f>VLOOKUP(A21,'All Regions'!A19:BQ134,30,FALSE)</f>
        <v>835</v>
      </c>
      <c r="AE21" s="141">
        <f>VLOOKUP(A21,'All Regions'!A19:BR134,31,FALSE)</f>
        <v>410</v>
      </c>
      <c r="AF21" s="141">
        <f>VLOOKUP(A21,'All Regions'!A19:BS134,32,FALSE)</f>
        <v>10113</v>
      </c>
      <c r="AG21" s="33">
        <f>VLOOKUP(A21,'All Regions'!A19:BT134,33,FALSE)</f>
        <v>42</v>
      </c>
      <c r="AH21" s="33">
        <f>VLOOKUP(A21,'All Regions'!A19:BU134,34,FALSE)</f>
        <v>62</v>
      </c>
      <c r="AI21" s="33">
        <f>VLOOKUP(A21,'All Regions'!A19:BV134,35,FALSE)</f>
        <v>689</v>
      </c>
      <c r="AJ21" s="33">
        <f>VLOOKUP(A21,'All Regions'!A19:BW134,36,FALSE)</f>
        <v>10</v>
      </c>
      <c r="AK21" s="33">
        <f>VLOOKUP(A21,'All Regions'!A19:BX134,37,FALSE)</f>
        <v>125</v>
      </c>
      <c r="AL21" s="33">
        <f>VLOOKUP(A21,'All Regions'!A19:BY134,38,FALSE)</f>
        <v>9185</v>
      </c>
      <c r="AM21" s="33">
        <f>VLOOKUP(A21,'All Regions'!A19:BZ134,39,FALSE)</f>
        <v>10113</v>
      </c>
      <c r="AN21" s="34">
        <f>VLOOKUP(A21,'All Regions'!A19:CA134,40,FALSE)</f>
        <v>276</v>
      </c>
      <c r="AO21" s="34">
        <f>VLOOKUP(A21,'All Regions'!A19:CB134,41,FALSE)</f>
        <v>9837</v>
      </c>
      <c r="AP21" s="34">
        <f>VLOOKUP(A21,'All Regions'!A19:CC134,42,FALSE)</f>
        <v>10113</v>
      </c>
      <c r="AQ21" s="27">
        <v>3080</v>
      </c>
      <c r="AR21" s="122">
        <v>16462</v>
      </c>
      <c r="AS21" s="28">
        <v>0.187</v>
      </c>
      <c r="AT21" s="35">
        <f>VLOOKUP(A21,'All Regions'!A19:CG134,46,FALSE)</f>
        <v>787</v>
      </c>
      <c r="AU21" s="35">
        <f>VLOOKUP(A21,'All Regions'!A19:CH134,47,FALSE)</f>
        <v>16619</v>
      </c>
      <c r="AV21" s="36">
        <f>VLOOKUP(A21,'All Regions'!A19:CI134,48,FALSE)</f>
        <v>4.7355436548528793E-2</v>
      </c>
      <c r="AW21" s="129">
        <v>2756</v>
      </c>
      <c r="AX21" s="129">
        <v>16481</v>
      </c>
      <c r="AY21" s="149">
        <v>0.18709755801239217</v>
      </c>
      <c r="AZ21" s="143">
        <v>196</v>
      </c>
      <c r="BA21" s="39">
        <v>16619</v>
      </c>
      <c r="BB21" s="40">
        <v>1.1793730067994465E-2</v>
      </c>
    </row>
    <row r="22" spans="1:54" s="2" customFormat="1" x14ac:dyDescent="0.25"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</row>
    <row r="23" spans="1:54" s="1" customFormat="1" ht="15.75" x14ac:dyDescent="0.25">
      <c r="A23" s="59" t="s">
        <v>178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</row>
    <row r="24" spans="1:54" s="1" customFormat="1" ht="15.75" x14ac:dyDescent="0.25">
      <c r="A24" s="59" t="s">
        <v>200</v>
      </c>
      <c r="B24" s="91"/>
      <c r="C24" s="91"/>
      <c r="D24" s="91"/>
      <c r="E24" s="91"/>
      <c r="F24" s="91"/>
      <c r="G24" s="92"/>
      <c r="H24" s="92"/>
      <c r="I24" s="91"/>
      <c r="J24" s="87"/>
      <c r="K24" s="87"/>
      <c r="R24" s="87"/>
      <c r="S24" s="87"/>
      <c r="T24" s="87"/>
      <c r="V24" s="91"/>
      <c r="AK24" s="91"/>
      <c r="AM24" s="87"/>
      <c r="AN24" s="87"/>
    </row>
    <row r="25" spans="1:54" s="1" customFormat="1" ht="15.75" x14ac:dyDescent="0.25">
      <c r="A25" s="59" t="s">
        <v>201</v>
      </c>
      <c r="B25" s="91"/>
      <c r="C25" s="91"/>
      <c r="D25" s="91"/>
      <c r="E25" s="91"/>
      <c r="F25" s="91"/>
      <c r="G25" s="92"/>
      <c r="H25" s="92"/>
      <c r="I25" s="91"/>
      <c r="J25" s="87"/>
      <c r="K25" s="87"/>
      <c r="R25" s="87"/>
      <c r="S25" s="87"/>
      <c r="T25" s="87"/>
      <c r="V25" s="91"/>
      <c r="AK25" s="91"/>
      <c r="AM25" s="87"/>
      <c r="AN25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1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0" defaultRowHeight="15" x14ac:dyDescent="0.25"/>
  <cols>
    <col min="1" max="1" width="24.5703125" customWidth="1"/>
    <col min="2" max="2" width="45.28515625" customWidth="1"/>
    <col min="3" max="9" width="25.140625" customWidth="1"/>
    <col min="10" max="10" width="26.140625" customWidth="1"/>
    <col min="11" max="13" width="11.5703125" customWidth="1"/>
    <col min="14" max="15" width="13.5703125" customWidth="1"/>
    <col min="16" max="20" width="13.28515625" customWidth="1"/>
    <col min="21" max="21" width="15.5703125" customWidth="1"/>
    <col min="22" max="25" width="14.28515625" bestFit="1" customWidth="1"/>
    <col min="26" max="26" width="16.7109375" customWidth="1"/>
    <col min="27" max="30" width="14.28515625" bestFit="1" customWidth="1"/>
    <col min="31" max="31" width="19.7109375" bestFit="1" customWidth="1"/>
    <col min="32" max="32" width="15.5703125" customWidth="1"/>
    <col min="33" max="38" width="16.140625" customWidth="1"/>
    <col min="39" max="39" width="15.7109375" customWidth="1"/>
    <col min="40" max="40" width="10.42578125" bestFit="1" customWidth="1"/>
    <col min="41" max="41" width="17.28515625" customWidth="1"/>
    <col min="42" max="42" width="13.85546875" customWidth="1"/>
    <col min="43" max="43" width="21.140625" customWidth="1"/>
    <col min="44" max="45" width="15.85546875" customWidth="1"/>
    <col min="46" max="46" width="18.7109375" customWidth="1"/>
    <col min="47" max="47" width="12.7109375" customWidth="1"/>
    <col min="48" max="48" width="18.7109375" customWidth="1"/>
    <col min="49" max="49" width="16" customWidth="1"/>
    <col min="50" max="50" width="22.5703125" customWidth="1"/>
    <col min="51" max="51" width="18.140625" customWidth="1"/>
    <col min="52" max="52" width="20.28515625" customWidth="1"/>
    <col min="53" max="53" width="17.140625" customWidth="1"/>
    <col min="54" max="54" width="24.42578125" customWidth="1"/>
  </cols>
  <sheetData>
    <row r="1" spans="1:54" s="2" customFormat="1" ht="23.25" customHeight="1" x14ac:dyDescent="0.25">
      <c r="A1" s="164" t="s">
        <v>191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s="2" customFormat="1" ht="1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</row>
    <row r="3" spans="1:54" s="3" customFormat="1" ht="1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s="3" customFormat="1" ht="1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</row>
    <row r="5" spans="1:54" s="4" customFormat="1" ht="15.75" customHeight="1" x14ac:dyDescent="0.25">
      <c r="A5" s="208" t="s">
        <v>153</v>
      </c>
      <c r="B5" s="209"/>
      <c r="C5" s="212" t="s">
        <v>154</v>
      </c>
      <c r="D5" s="213"/>
      <c r="E5" s="213"/>
      <c r="F5" s="213"/>
      <c r="G5" s="213"/>
      <c r="H5" s="213"/>
      <c r="I5" s="213"/>
      <c r="J5" s="214"/>
      <c r="K5" s="215" t="s">
        <v>155</v>
      </c>
      <c r="L5" s="216"/>
      <c r="M5" s="216"/>
      <c r="N5" s="216"/>
      <c r="O5" s="217"/>
      <c r="P5" s="218" t="s">
        <v>156</v>
      </c>
      <c r="Q5" s="219"/>
      <c r="R5" s="219"/>
      <c r="S5" s="219"/>
      <c r="T5" s="219"/>
      <c r="U5" s="220"/>
      <c r="V5" s="221" t="s">
        <v>207</v>
      </c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202" t="s">
        <v>127</v>
      </c>
      <c r="AH5" s="203"/>
      <c r="AI5" s="203"/>
      <c r="AJ5" s="203"/>
      <c r="AK5" s="203"/>
      <c r="AL5" s="203"/>
      <c r="AM5" s="204"/>
      <c r="AN5" s="178" t="s">
        <v>141</v>
      </c>
      <c r="AO5" s="179"/>
      <c r="AP5" s="180"/>
      <c r="AQ5" s="181" t="s">
        <v>167</v>
      </c>
      <c r="AR5" s="182"/>
      <c r="AS5" s="182"/>
      <c r="AT5" s="183" t="s">
        <v>166</v>
      </c>
      <c r="AU5" s="184"/>
      <c r="AV5" s="185"/>
      <c r="AW5" s="186" t="s">
        <v>177</v>
      </c>
      <c r="AX5" s="187"/>
      <c r="AY5" s="187"/>
      <c r="AZ5" s="188" t="s">
        <v>173</v>
      </c>
      <c r="BA5" s="189"/>
      <c r="BB5" s="189"/>
    </row>
    <row r="6" spans="1:54" s="4" customFormat="1" ht="15.75" customHeight="1" x14ac:dyDescent="0.25">
      <c r="A6" s="210"/>
      <c r="B6" s="211"/>
      <c r="C6" s="190" t="s">
        <v>202</v>
      </c>
      <c r="D6" s="191"/>
      <c r="E6" s="191"/>
      <c r="F6" s="191" t="s">
        <v>157</v>
      </c>
      <c r="G6" s="191"/>
      <c r="H6" s="191"/>
      <c r="I6" s="191"/>
      <c r="J6" s="192"/>
      <c r="K6" s="193" t="s">
        <v>202</v>
      </c>
      <c r="L6" s="194"/>
      <c r="M6" s="194"/>
      <c r="N6" s="194"/>
      <c r="O6" s="195"/>
      <c r="P6" s="196" t="s">
        <v>202</v>
      </c>
      <c r="Q6" s="197"/>
      <c r="R6" s="197"/>
      <c r="S6" s="197"/>
      <c r="T6" s="197"/>
      <c r="U6" s="198"/>
      <c r="V6" s="199" t="s">
        <v>119</v>
      </c>
      <c r="W6" s="200"/>
      <c r="X6" s="200"/>
      <c r="Y6" s="200"/>
      <c r="Z6" s="201"/>
      <c r="AA6" s="199" t="s">
        <v>120</v>
      </c>
      <c r="AB6" s="200"/>
      <c r="AC6" s="200"/>
      <c r="AD6" s="200"/>
      <c r="AE6" s="201"/>
      <c r="AF6" s="5"/>
      <c r="AG6" s="205" t="s">
        <v>162</v>
      </c>
      <c r="AH6" s="206"/>
      <c r="AI6" s="206"/>
      <c r="AJ6" s="206"/>
      <c r="AK6" s="206"/>
      <c r="AL6" s="206"/>
      <c r="AM6" s="207"/>
      <c r="AN6" s="166" t="s">
        <v>162</v>
      </c>
      <c r="AO6" s="167"/>
      <c r="AP6" s="168"/>
      <c r="AQ6" s="169" t="s">
        <v>205</v>
      </c>
      <c r="AR6" s="170"/>
      <c r="AS6" s="170"/>
      <c r="AT6" s="171" t="s">
        <v>205</v>
      </c>
      <c r="AU6" s="172"/>
      <c r="AV6" s="173"/>
      <c r="AW6" s="174" t="s">
        <v>205</v>
      </c>
      <c r="AX6" s="175"/>
      <c r="AY6" s="175"/>
      <c r="AZ6" s="176" t="s">
        <v>205</v>
      </c>
      <c r="BA6" s="177"/>
      <c r="BB6" s="177"/>
    </row>
    <row r="7" spans="1:54" s="4" customFormat="1" ht="67.150000000000006" customHeight="1" x14ac:dyDescent="0.25">
      <c r="A7" s="60" t="s">
        <v>0</v>
      </c>
      <c r="B7" s="60" t="s">
        <v>152</v>
      </c>
      <c r="C7" s="6" t="s">
        <v>158</v>
      </c>
      <c r="D7" s="6" t="s">
        <v>159</v>
      </c>
      <c r="E7" s="6" t="s">
        <v>1</v>
      </c>
      <c r="F7" s="6" t="s">
        <v>2</v>
      </c>
      <c r="G7" s="7" t="s">
        <v>3</v>
      </c>
      <c r="H7" s="6" t="s">
        <v>144</v>
      </c>
      <c r="I7" s="6" t="s">
        <v>145</v>
      </c>
      <c r="J7" s="6" t="s">
        <v>4</v>
      </c>
      <c r="K7" s="8" t="s">
        <v>119</v>
      </c>
      <c r="L7" s="9" t="s">
        <v>120</v>
      </c>
      <c r="M7" s="10" t="s">
        <v>126</v>
      </c>
      <c r="N7" s="9" t="s">
        <v>146</v>
      </c>
      <c r="O7" s="8" t="s">
        <v>147</v>
      </c>
      <c r="P7" s="11" t="s">
        <v>121</v>
      </c>
      <c r="Q7" s="11" t="s">
        <v>122</v>
      </c>
      <c r="R7" s="11" t="s">
        <v>123</v>
      </c>
      <c r="S7" s="11" t="s">
        <v>124</v>
      </c>
      <c r="T7" s="11" t="s">
        <v>125</v>
      </c>
      <c r="U7" s="12" t="s">
        <v>126</v>
      </c>
      <c r="V7" s="13" t="s">
        <v>121</v>
      </c>
      <c r="W7" s="13" t="s">
        <v>122</v>
      </c>
      <c r="X7" s="13" t="s">
        <v>123</v>
      </c>
      <c r="Y7" s="13" t="s">
        <v>124</v>
      </c>
      <c r="Z7" s="13" t="s">
        <v>125</v>
      </c>
      <c r="AA7" s="13" t="s">
        <v>121</v>
      </c>
      <c r="AB7" s="13" t="s">
        <v>122</v>
      </c>
      <c r="AC7" s="13" t="s">
        <v>123</v>
      </c>
      <c r="AD7" s="13" t="s">
        <v>124</v>
      </c>
      <c r="AE7" s="13" t="s">
        <v>125</v>
      </c>
      <c r="AF7" s="14" t="s">
        <v>126</v>
      </c>
      <c r="AG7" s="15" t="s">
        <v>160</v>
      </c>
      <c r="AH7" s="15" t="s">
        <v>128</v>
      </c>
      <c r="AI7" s="15" t="s">
        <v>129</v>
      </c>
      <c r="AJ7" s="15" t="s">
        <v>130</v>
      </c>
      <c r="AK7" s="15" t="s">
        <v>131</v>
      </c>
      <c r="AL7" s="15" t="s">
        <v>132</v>
      </c>
      <c r="AM7" s="16" t="s">
        <v>126</v>
      </c>
      <c r="AN7" s="17" t="s">
        <v>142</v>
      </c>
      <c r="AO7" s="17" t="s">
        <v>143</v>
      </c>
      <c r="AP7" s="18" t="s">
        <v>126</v>
      </c>
      <c r="AQ7" s="19" t="s">
        <v>164</v>
      </c>
      <c r="AR7" s="19" t="s">
        <v>163</v>
      </c>
      <c r="AS7" s="20" t="s">
        <v>161</v>
      </c>
      <c r="AT7" s="21" t="s">
        <v>169</v>
      </c>
      <c r="AU7" s="21" t="s">
        <v>165</v>
      </c>
      <c r="AV7" s="22" t="s">
        <v>174</v>
      </c>
      <c r="AW7" s="23" t="s">
        <v>175</v>
      </c>
      <c r="AX7" s="23" t="s">
        <v>171</v>
      </c>
      <c r="AY7" s="24" t="s">
        <v>170</v>
      </c>
      <c r="AZ7" s="25" t="s">
        <v>206</v>
      </c>
      <c r="BA7" s="25" t="s">
        <v>168</v>
      </c>
      <c r="BB7" s="26" t="s">
        <v>172</v>
      </c>
    </row>
    <row r="8" spans="1:54" s="58" customFormat="1" ht="15.75" x14ac:dyDescent="0.25">
      <c r="A8" s="81" t="s">
        <v>190</v>
      </c>
      <c r="B8" s="82" t="s">
        <v>134</v>
      </c>
      <c r="C8" s="66">
        <v>13819</v>
      </c>
      <c r="D8" s="66">
        <v>32539</v>
      </c>
      <c r="E8" s="66">
        <v>30926</v>
      </c>
      <c r="F8" s="66">
        <v>19351</v>
      </c>
      <c r="G8" s="66">
        <v>113941</v>
      </c>
      <c r="H8" s="67">
        <f>(F8+E8)/G8</f>
        <v>0.44125468444194804</v>
      </c>
      <c r="I8" s="67">
        <f>F8/G8</f>
        <v>0.16983351032551935</v>
      </c>
      <c r="J8" s="66">
        <v>17306</v>
      </c>
      <c r="K8" s="48">
        <v>53915</v>
      </c>
      <c r="L8" s="48">
        <v>60027</v>
      </c>
      <c r="M8" s="48">
        <v>113942</v>
      </c>
      <c r="N8" s="68">
        <f>K8/M8</f>
        <v>0.47317933685559321</v>
      </c>
      <c r="O8" s="49">
        <f>L8/M8</f>
        <v>0.52682066314440679</v>
      </c>
      <c r="P8" s="69">
        <v>10390</v>
      </c>
      <c r="Q8" s="69">
        <v>29867</v>
      </c>
      <c r="R8" s="69">
        <v>46650</v>
      </c>
      <c r="S8" s="69">
        <v>18997</v>
      </c>
      <c r="T8" s="69">
        <v>8041</v>
      </c>
      <c r="U8" s="69">
        <v>113945</v>
      </c>
      <c r="V8" s="51">
        <v>5213</v>
      </c>
      <c r="W8" s="51">
        <v>13791</v>
      </c>
      <c r="X8" s="51">
        <v>22205</v>
      </c>
      <c r="Y8" s="51">
        <v>8876</v>
      </c>
      <c r="Z8" s="51">
        <v>3829</v>
      </c>
      <c r="AA8" s="51">
        <v>5175</v>
      </c>
      <c r="AB8" s="51">
        <v>16074</v>
      </c>
      <c r="AC8" s="51">
        <v>24443</v>
      </c>
      <c r="AD8" s="51">
        <v>10121</v>
      </c>
      <c r="AE8" s="51">
        <v>4211</v>
      </c>
      <c r="AF8" s="51">
        <v>113938</v>
      </c>
      <c r="AG8" s="70">
        <v>2200</v>
      </c>
      <c r="AH8" s="70">
        <v>1896</v>
      </c>
      <c r="AI8" s="70">
        <v>4048</v>
      </c>
      <c r="AJ8" s="70">
        <v>647</v>
      </c>
      <c r="AK8" s="70">
        <v>2938</v>
      </c>
      <c r="AL8" s="70">
        <v>102208</v>
      </c>
      <c r="AM8" s="70">
        <v>113937</v>
      </c>
      <c r="AN8" s="71">
        <v>10195</v>
      </c>
      <c r="AO8" s="71">
        <v>103747</v>
      </c>
      <c r="AP8" s="71">
        <v>113942</v>
      </c>
      <c r="AQ8" s="72">
        <v>24009</v>
      </c>
      <c r="AR8" s="72">
        <v>171943</v>
      </c>
      <c r="AS8" s="73">
        <f>AQ8/AR8</f>
        <v>0.13963348318919641</v>
      </c>
      <c r="AT8" s="74">
        <v>9198</v>
      </c>
      <c r="AU8" s="74">
        <v>172724</v>
      </c>
      <c r="AV8" s="75">
        <f>AT8/AU8</f>
        <v>5.3252587943771565E-2</v>
      </c>
      <c r="AW8" s="76">
        <v>27648</v>
      </c>
      <c r="AX8" s="76">
        <v>170716</v>
      </c>
      <c r="AY8" s="77">
        <f>AW8/AX8</f>
        <v>0.16195318540734319</v>
      </c>
      <c r="AZ8" s="78">
        <v>13538</v>
      </c>
      <c r="BA8" s="78">
        <v>172724</v>
      </c>
      <c r="BB8" s="79">
        <f>AZ8/BA8</f>
        <v>7.8379379819828163E-2</v>
      </c>
    </row>
    <row r="9" spans="1:54" s="41" customFormat="1" ht="15.75" x14ac:dyDescent="0.25">
      <c r="A9" s="42" t="s">
        <v>9</v>
      </c>
      <c r="B9" s="43" t="s">
        <v>134</v>
      </c>
      <c r="C9" s="64">
        <f>VLOOKUP(A9,'All Regions'!A7:AP122,3,FALSE)</f>
        <v>2050</v>
      </c>
      <c r="D9" s="64">
        <f>VLOOKUP(A9,'All Regions'!A7:AQ122,4,FALSE)</f>
        <v>4248</v>
      </c>
      <c r="E9" s="64">
        <f>VLOOKUP(A9,'All Regions'!A7:AR122,5,FALSE)</f>
        <v>3957</v>
      </c>
      <c r="F9" s="64">
        <f>VLOOKUP(A9,'All Regions'!A7:AS122,6,FALSE)</f>
        <v>2469</v>
      </c>
      <c r="G9" s="64">
        <f>VLOOKUP(A9,'All Regions'!A7:AT122,7,FALSE)</f>
        <v>14636</v>
      </c>
      <c r="H9" s="65">
        <f>VLOOKUP(A9,'All Regions'!A7:AU122,8,FALSE)</f>
        <v>0.43905438644438372</v>
      </c>
      <c r="I9" s="65">
        <f>VLOOKUP(A9,'All Regions'!A7:AV122,9,FALSE)</f>
        <v>0.16869363213992894</v>
      </c>
      <c r="J9" s="64">
        <f>VLOOKUP(A9,'All Regions'!A7:AW122,10,FALSE)</f>
        <v>1912</v>
      </c>
      <c r="K9" s="29">
        <f>VLOOKUP(A9,'All Regions'!A7:AX122,11,FALSE)</f>
        <v>6681</v>
      </c>
      <c r="L9" s="29">
        <f>VLOOKUP(A9,'All Regions'!A7:AY122,12,FALSE)</f>
        <v>7956</v>
      </c>
      <c r="M9" s="29">
        <f>VLOOKUP(A9,'All Regions'!A7:AZ122,13,FALSE)</f>
        <v>14637</v>
      </c>
      <c r="N9" s="30">
        <f>VLOOKUP(A9,'All Regions'!A7:BA122,14,FALSE)</f>
        <v>0.45644599303135891</v>
      </c>
      <c r="O9" s="30">
        <f>VLOOKUP(A9,'All Regions'!A7:BB122,15,FALSE)</f>
        <v>0.54355400696864109</v>
      </c>
      <c r="P9" s="138">
        <f>VLOOKUP(A9,'All Regions'!A7:BC122,16,FALSE)</f>
        <v>1193</v>
      </c>
      <c r="Q9" s="138">
        <f>VLOOKUP(A9,'All Regions'!A7:BD122,17,FALSE)</f>
        <v>3533</v>
      </c>
      <c r="R9" s="138">
        <f>VLOOKUP(A9,'All Regions'!A7:BE122,18,FALSE)</f>
        <v>6288</v>
      </c>
      <c r="S9" s="138">
        <f>VLOOKUP(A9,'All Regions'!A7:BF122,19,FALSE)</f>
        <v>2673</v>
      </c>
      <c r="T9" s="138">
        <f>VLOOKUP(A9,'All Regions'!A7:BG122,20,FALSE)</f>
        <v>951</v>
      </c>
      <c r="U9" s="138">
        <f>VLOOKUP(A9,'All Regions'!A7:BH122,21,FALSE)</f>
        <v>14638</v>
      </c>
      <c r="V9" s="141">
        <f>VLOOKUP(A9,'All Regions'!A7:BI122,22,FALSE)</f>
        <v>560</v>
      </c>
      <c r="W9" s="141">
        <f>VLOOKUP(A9,'All Regions'!A7:BJ122,23,FALSE)</f>
        <v>1575</v>
      </c>
      <c r="X9" s="141">
        <f>VLOOKUP(A9,'All Regions'!A7:BK122,24,FALSE)</f>
        <v>2891</v>
      </c>
      <c r="Y9" s="141">
        <f>VLOOKUP(A9,'All Regions'!A7:BL122,25,FALSE)</f>
        <v>1212</v>
      </c>
      <c r="Z9" s="141">
        <f>VLOOKUP(A9,'All Regions'!A7:BM122,26,FALSE)</f>
        <v>444</v>
      </c>
      <c r="AA9" s="141">
        <f>VLOOKUP(A9,'All Regions'!A7:BN122,27,FALSE)</f>
        <v>633</v>
      </c>
      <c r="AB9" s="141">
        <f>VLOOKUP(A9,'All Regions'!A7:BO122,28,FALSE)</f>
        <v>1958</v>
      </c>
      <c r="AC9" s="141">
        <f>VLOOKUP(A9,'All Regions'!A7:BP122,29,FALSE)</f>
        <v>3396</v>
      </c>
      <c r="AD9" s="141">
        <f>VLOOKUP(A9,'All Regions'!A7:BQ122,30,FALSE)</f>
        <v>1461</v>
      </c>
      <c r="AE9" s="141">
        <f>VLOOKUP(A9,'All Regions'!A7:BR122,31,FALSE)</f>
        <v>507</v>
      </c>
      <c r="AF9" s="141">
        <f>VLOOKUP(A9,'All Regions'!A7:BS122,32,FALSE)</f>
        <v>14637</v>
      </c>
      <c r="AG9" s="33">
        <f>VLOOKUP(A9,'All Regions'!A7:BT122,33,FALSE)</f>
        <v>189</v>
      </c>
      <c r="AH9" s="33">
        <f>VLOOKUP(A9,'All Regions'!A7:BU122,34,FALSE)</f>
        <v>339</v>
      </c>
      <c r="AI9" s="33">
        <f>VLOOKUP(A9,'All Regions'!A7:BV122,35,FALSE)</f>
        <v>274</v>
      </c>
      <c r="AJ9" s="33">
        <f>VLOOKUP(A9,'All Regions'!A7:BW122,36,FALSE)</f>
        <v>39</v>
      </c>
      <c r="AK9" s="33">
        <f>VLOOKUP(A9,'All Regions'!A7:BX122,37,FALSE)</f>
        <v>250</v>
      </c>
      <c r="AL9" s="33">
        <f>VLOOKUP(A9,'All Regions'!A7:BY122,38,FALSE)</f>
        <v>13546</v>
      </c>
      <c r="AM9" s="33">
        <f>VLOOKUP(A9,'All Regions'!A7:BZ122,39,FALSE)</f>
        <v>14637</v>
      </c>
      <c r="AN9" s="34">
        <f>VLOOKUP(A9,'All Regions'!A7:CA122,40,FALSE)</f>
        <v>1870</v>
      </c>
      <c r="AO9" s="34">
        <f>VLOOKUP(A9,'All Regions'!A7:CB122,41,FALSE)</f>
        <v>12766</v>
      </c>
      <c r="AP9" s="34">
        <f>VLOOKUP(A9,'All Regions'!A7:CC122,42,FALSE)</f>
        <v>14636</v>
      </c>
      <c r="AQ9" s="27">
        <v>2475</v>
      </c>
      <c r="AR9" s="27">
        <v>19201</v>
      </c>
      <c r="AS9" s="28">
        <v>0.12889953648247487</v>
      </c>
      <c r="AT9" s="35">
        <f>VLOOKUP(A9,'All Regions'!A7:CG122,46,FALSE)</f>
        <v>1099</v>
      </c>
      <c r="AU9" s="35">
        <f>VLOOKUP(A9,'All Regions'!A7:CH122,47,FALSE)</f>
        <v>19287</v>
      </c>
      <c r="AV9" s="36">
        <f>VLOOKUP(A9,'All Regions'!A7:CI122,48,FALSE)</f>
        <v>5.698138642609011E-2</v>
      </c>
      <c r="AW9" s="37">
        <v>3286</v>
      </c>
      <c r="AX9" s="37">
        <v>19219</v>
      </c>
      <c r="AY9" s="38">
        <v>0.17097663770227378</v>
      </c>
      <c r="AZ9" s="39">
        <v>1764</v>
      </c>
      <c r="BA9" s="39">
        <v>19287</v>
      </c>
      <c r="BB9" s="40">
        <v>9.1460569295380309E-2</v>
      </c>
    </row>
    <row r="10" spans="1:54" s="41" customFormat="1" ht="15.75" x14ac:dyDescent="0.25">
      <c r="A10" s="42" t="s">
        <v>10</v>
      </c>
      <c r="B10" s="43" t="s">
        <v>134</v>
      </c>
      <c r="C10" s="64">
        <f>VLOOKUP(A10,'All Regions'!A8:AP123,3,FALSE)</f>
        <v>323</v>
      </c>
      <c r="D10" s="64">
        <f>VLOOKUP(A10,'All Regions'!A8:AQ123,4,FALSE)</f>
        <v>992</v>
      </c>
      <c r="E10" s="64">
        <f>VLOOKUP(A10,'All Regions'!A8:AR123,5,FALSE)</f>
        <v>884</v>
      </c>
      <c r="F10" s="64">
        <f>VLOOKUP(A10,'All Regions'!A8:AS123,6,FALSE)</f>
        <v>608</v>
      </c>
      <c r="G10" s="64">
        <f>VLOOKUP(A10,'All Regions'!A8:AT123,7,FALSE)</f>
        <v>3369</v>
      </c>
      <c r="H10" s="65">
        <f>VLOOKUP(A10,'All Regions'!A8:AU123,8,FALSE)</f>
        <v>0.44286138319976254</v>
      </c>
      <c r="I10" s="65">
        <f>VLOOKUP(A10,'All Regions'!A8:AV123,9,FALSE)</f>
        <v>0.180468981893737</v>
      </c>
      <c r="J10" s="64">
        <f>VLOOKUP(A10,'All Regions'!A8:AW123,10,FALSE)</f>
        <v>562</v>
      </c>
      <c r="K10" s="29">
        <f>VLOOKUP(A10,'All Regions'!A8:AX123,11,FALSE)</f>
        <v>1616</v>
      </c>
      <c r="L10" s="29">
        <f>VLOOKUP(A10,'All Regions'!A8:AY123,12,FALSE)</f>
        <v>1754</v>
      </c>
      <c r="M10" s="29">
        <f>VLOOKUP(A10,'All Regions'!A8:AZ123,13,FALSE)</f>
        <v>3370</v>
      </c>
      <c r="N10" s="30">
        <f>VLOOKUP(A10,'All Regions'!A8:BA123,14,FALSE)</f>
        <v>0.47952522255192881</v>
      </c>
      <c r="O10" s="30">
        <f>VLOOKUP(A10,'All Regions'!A8:BB123,15,FALSE)</f>
        <v>0.52047477744807125</v>
      </c>
      <c r="P10" s="138">
        <f>VLOOKUP(A10,'All Regions'!A8:BC123,16,FALSE)</f>
        <v>376</v>
      </c>
      <c r="Q10" s="138">
        <f>VLOOKUP(A10,'All Regions'!A8:BD123,17,FALSE)</f>
        <v>791</v>
      </c>
      <c r="R10" s="138">
        <f>VLOOKUP(A10,'All Regions'!A8:BE123,18,FALSE)</f>
        <v>1334</v>
      </c>
      <c r="S10" s="138">
        <f>VLOOKUP(A10,'All Regions'!A8:BF123,19,FALSE)</f>
        <v>576</v>
      </c>
      <c r="T10" s="138">
        <f>VLOOKUP(A10,'All Regions'!A8:BG123,20,FALSE)</f>
        <v>294</v>
      </c>
      <c r="U10" s="138">
        <f>VLOOKUP(A10,'All Regions'!A8:BH123,21,FALSE)</f>
        <v>3371</v>
      </c>
      <c r="V10" s="141">
        <f>VLOOKUP(A10,'All Regions'!A8:BI123,22,FALSE)</f>
        <v>172</v>
      </c>
      <c r="W10" s="141">
        <f>VLOOKUP(A10,'All Regions'!A8:BJ123,23,FALSE)</f>
        <v>346</v>
      </c>
      <c r="X10" s="141">
        <f>VLOOKUP(A10,'All Regions'!A8:BK123,24,FALSE)</f>
        <v>664</v>
      </c>
      <c r="Y10" s="141">
        <f>VLOOKUP(A10,'All Regions'!A8:BL123,25,FALSE)</f>
        <v>295</v>
      </c>
      <c r="Z10" s="141">
        <f>VLOOKUP(A10,'All Regions'!A8:BM123,26,FALSE)</f>
        <v>140</v>
      </c>
      <c r="AA10" s="141">
        <f>VLOOKUP(A10,'All Regions'!A8:BN123,27,FALSE)</f>
        <v>204</v>
      </c>
      <c r="AB10" s="141">
        <f>VLOOKUP(A10,'All Regions'!A8:BO123,28,FALSE)</f>
        <v>445</v>
      </c>
      <c r="AC10" s="141">
        <f>VLOOKUP(A10,'All Regions'!A8:BP123,29,FALSE)</f>
        <v>671</v>
      </c>
      <c r="AD10" s="141">
        <f>VLOOKUP(A10,'All Regions'!A8:BQ123,30,FALSE)</f>
        <v>280</v>
      </c>
      <c r="AE10" s="141">
        <f>VLOOKUP(A10,'All Regions'!A8:BR123,31,FALSE)</f>
        <v>154</v>
      </c>
      <c r="AF10" s="141">
        <f>VLOOKUP(A10,'All Regions'!A8:BS123,32,FALSE)</f>
        <v>3371</v>
      </c>
      <c r="AG10" s="33">
        <f>VLOOKUP(A10,'All Regions'!A8:BT123,33,FALSE)</f>
        <v>31</v>
      </c>
      <c r="AH10" s="33">
        <f>VLOOKUP(A10,'All Regions'!A8:BU123,34,FALSE)</f>
        <v>29</v>
      </c>
      <c r="AI10" s="33">
        <f>VLOOKUP(A10,'All Regions'!A8:BV123,35,FALSE)</f>
        <v>80</v>
      </c>
      <c r="AJ10" s="33">
        <f>VLOOKUP(A10,'All Regions'!A8:BW123,36,FALSE)</f>
        <v>6</v>
      </c>
      <c r="AK10" s="33">
        <f>VLOOKUP(A10,'All Regions'!A8:BX123,37,FALSE)</f>
        <v>57</v>
      </c>
      <c r="AL10" s="33">
        <f>VLOOKUP(A10,'All Regions'!A8:BY123,38,FALSE)</f>
        <v>3166</v>
      </c>
      <c r="AM10" s="33">
        <f>VLOOKUP(A10,'All Regions'!A8:BZ123,39,FALSE)</f>
        <v>3369</v>
      </c>
      <c r="AN10" s="34">
        <f>VLOOKUP(A10,'All Regions'!A8:CA123,40,FALSE)</f>
        <v>123</v>
      </c>
      <c r="AO10" s="34">
        <f>VLOOKUP(A10,'All Regions'!A8:CB123,41,FALSE)</f>
        <v>3247</v>
      </c>
      <c r="AP10" s="34">
        <f>VLOOKUP(A10,'All Regions'!A8:CC123,42,FALSE)</f>
        <v>3370</v>
      </c>
      <c r="AQ10" s="27">
        <v>1113</v>
      </c>
      <c r="AR10" s="27">
        <v>6480</v>
      </c>
      <c r="AS10" s="28">
        <v>0.17175925925925925</v>
      </c>
      <c r="AT10" s="35">
        <f>VLOOKUP(A10,'All Regions'!A8:CG123,46,FALSE)</f>
        <v>252</v>
      </c>
      <c r="AU10" s="35">
        <f>VLOOKUP(A10,'All Regions'!A8:CH123,47,FALSE)</f>
        <v>6518</v>
      </c>
      <c r="AV10" s="36">
        <f>VLOOKUP(A10,'All Regions'!A8:CI123,48,FALSE)</f>
        <v>3.8662166308683646E-2</v>
      </c>
      <c r="AW10" s="37">
        <v>1527</v>
      </c>
      <c r="AX10" s="37">
        <v>6482</v>
      </c>
      <c r="AY10" s="38">
        <v>0.23557543967911138</v>
      </c>
      <c r="AZ10" s="39">
        <v>147</v>
      </c>
      <c r="BA10" s="39">
        <v>6518</v>
      </c>
      <c r="BB10" s="40">
        <v>2.2552930346732128E-2</v>
      </c>
    </row>
    <row r="11" spans="1:54" s="41" customFormat="1" ht="15.75" x14ac:dyDescent="0.25">
      <c r="A11" s="42" t="s">
        <v>33</v>
      </c>
      <c r="B11" s="43" t="s">
        <v>134</v>
      </c>
      <c r="C11" s="64">
        <f>VLOOKUP(A11,'All Regions'!A9:AP124,3,FALSE)</f>
        <v>166</v>
      </c>
      <c r="D11" s="64">
        <f>VLOOKUP(A11,'All Regions'!A9:AQ124,4,FALSE)</f>
        <v>522</v>
      </c>
      <c r="E11" s="64">
        <f>VLOOKUP(A11,'All Regions'!A9:AR124,5,FALSE)</f>
        <v>420</v>
      </c>
      <c r="F11" s="64">
        <f>VLOOKUP(A11,'All Regions'!A9:AS124,6,FALSE)</f>
        <v>267</v>
      </c>
      <c r="G11" s="64">
        <f>VLOOKUP(A11,'All Regions'!A9:AT124,7,FALSE)</f>
        <v>1595</v>
      </c>
      <c r="H11" s="65">
        <f>VLOOKUP(A11,'All Regions'!A9:AU124,8,FALSE)</f>
        <v>0.43072100313479622</v>
      </c>
      <c r="I11" s="65">
        <f>VLOOKUP(A11,'All Regions'!A9:AV124,9,FALSE)</f>
        <v>0.16739811912225705</v>
      </c>
      <c r="J11" s="64">
        <f>VLOOKUP(A11,'All Regions'!A9:AW124,10,FALSE)</f>
        <v>220</v>
      </c>
      <c r="K11" s="29">
        <f>VLOOKUP(A11,'All Regions'!A9:AX124,11,FALSE)</f>
        <v>756</v>
      </c>
      <c r="L11" s="29">
        <f>VLOOKUP(A11,'All Regions'!A9:AY124,12,FALSE)</f>
        <v>838</v>
      </c>
      <c r="M11" s="29">
        <f>VLOOKUP(A11,'All Regions'!A9:AZ124,13,FALSE)</f>
        <v>1594</v>
      </c>
      <c r="N11" s="30">
        <f>VLOOKUP(A11,'All Regions'!A9:BA124,14,FALSE)</f>
        <v>0.47427854454203261</v>
      </c>
      <c r="O11" s="30">
        <f>VLOOKUP(A11,'All Regions'!A9:BB124,15,FALSE)</f>
        <v>0.52572145545796733</v>
      </c>
      <c r="P11" s="138">
        <f>VLOOKUP(A11,'All Regions'!A9:BC124,16,FALSE)</f>
        <v>146</v>
      </c>
      <c r="Q11" s="138">
        <f>VLOOKUP(A11,'All Regions'!A9:BD124,17,FALSE)</f>
        <v>350</v>
      </c>
      <c r="R11" s="138">
        <f>VLOOKUP(A11,'All Regions'!A9:BE124,18,FALSE)</f>
        <v>650</v>
      </c>
      <c r="S11" s="138">
        <f>VLOOKUP(A11,'All Regions'!A9:BF124,19,FALSE)</f>
        <v>297</v>
      </c>
      <c r="T11" s="138">
        <f>VLOOKUP(A11,'All Regions'!A9:BG124,20,FALSE)</f>
        <v>151</v>
      </c>
      <c r="U11" s="138">
        <f>VLOOKUP(A11,'All Regions'!A9:BH124,21,FALSE)</f>
        <v>1594</v>
      </c>
      <c r="V11" s="141">
        <f>VLOOKUP(A11,'All Regions'!A9:BI124,22,FALSE)</f>
        <v>73</v>
      </c>
      <c r="W11" s="141">
        <f>VLOOKUP(A11,'All Regions'!A9:BJ124,23,FALSE)</f>
        <v>162</v>
      </c>
      <c r="X11" s="141">
        <f>VLOOKUP(A11,'All Regions'!A9:BK124,24,FALSE)</f>
        <v>302</v>
      </c>
      <c r="Y11" s="141">
        <f>VLOOKUP(A11,'All Regions'!A9:BL124,25,FALSE)</f>
        <v>145</v>
      </c>
      <c r="Z11" s="141">
        <f>VLOOKUP(A11,'All Regions'!A9:BM124,26,FALSE)</f>
        <v>73</v>
      </c>
      <c r="AA11" s="141">
        <f>VLOOKUP(A11,'All Regions'!A9:BN124,27,FALSE)</f>
        <v>73</v>
      </c>
      <c r="AB11" s="141">
        <f>VLOOKUP(A11,'All Regions'!A9:BO124,28,FALSE)</f>
        <v>188</v>
      </c>
      <c r="AC11" s="141">
        <f>VLOOKUP(A11,'All Regions'!A9:BP124,29,FALSE)</f>
        <v>348</v>
      </c>
      <c r="AD11" s="141">
        <f>VLOOKUP(A11,'All Regions'!A9:BQ124,30,FALSE)</f>
        <v>152</v>
      </c>
      <c r="AE11" s="141">
        <f>VLOOKUP(A11,'All Regions'!A9:BR124,31,FALSE)</f>
        <v>78</v>
      </c>
      <c r="AF11" s="141">
        <f>VLOOKUP(A11,'All Regions'!A9:BS124,32,FALSE)</f>
        <v>1594</v>
      </c>
      <c r="AG11" s="33">
        <f>VLOOKUP(A11,'All Regions'!A9:BT124,33,FALSE)</f>
        <v>13</v>
      </c>
      <c r="AH11" s="33">
        <f>VLOOKUP(A11,'All Regions'!A9:BU124,34,FALSE)</f>
        <v>7</v>
      </c>
      <c r="AI11" s="33">
        <f>VLOOKUP(A11,'All Regions'!A9:BV124,35,FALSE)</f>
        <v>14</v>
      </c>
      <c r="AJ11" s="33">
        <f>VLOOKUP(A11,'All Regions'!A9:BW124,36,FALSE)</f>
        <v>3</v>
      </c>
      <c r="AK11" s="33">
        <f>VLOOKUP(A11,'All Regions'!A9:BX124,37,FALSE)</f>
        <v>24</v>
      </c>
      <c r="AL11" s="33">
        <f>VLOOKUP(A11,'All Regions'!A9:BY124,38,FALSE)</f>
        <v>1532</v>
      </c>
      <c r="AM11" s="33">
        <f>VLOOKUP(A11,'All Regions'!A9:BZ124,39,FALSE)</f>
        <v>1593</v>
      </c>
      <c r="AN11" s="34">
        <f>VLOOKUP(A11,'All Regions'!A9:CA124,40,FALSE)</f>
        <v>53</v>
      </c>
      <c r="AO11" s="34">
        <f>VLOOKUP(A11,'All Regions'!A9:CB124,41,FALSE)</f>
        <v>1541</v>
      </c>
      <c r="AP11" s="34">
        <f>VLOOKUP(A11,'All Regions'!A9:CC124,42,FALSE)</f>
        <v>1594</v>
      </c>
      <c r="AQ11" s="27">
        <v>582</v>
      </c>
      <c r="AR11" s="27">
        <v>4176</v>
      </c>
      <c r="AS11" s="28">
        <v>0.13936781609195403</v>
      </c>
      <c r="AT11" s="35">
        <f>VLOOKUP(A11,'All Regions'!A9:CG124,46,FALSE)</f>
        <v>200</v>
      </c>
      <c r="AU11" s="35">
        <f>VLOOKUP(A11,'All Regions'!A9:CH124,47,FALSE)</f>
        <v>4203</v>
      </c>
      <c r="AV11" s="36">
        <f>VLOOKUP(A11,'All Regions'!A9:CI124,48,FALSE)</f>
        <v>4.758505829169641E-2</v>
      </c>
      <c r="AW11" s="37">
        <v>749</v>
      </c>
      <c r="AX11" s="37">
        <v>4176</v>
      </c>
      <c r="AY11" s="38">
        <v>0.17935823754789271</v>
      </c>
      <c r="AZ11" s="39">
        <v>49</v>
      </c>
      <c r="BA11" s="39">
        <v>4203</v>
      </c>
      <c r="BB11" s="40">
        <v>1.165833928146562E-2</v>
      </c>
    </row>
    <row r="12" spans="1:54" s="41" customFormat="1" ht="15.75" x14ac:dyDescent="0.25">
      <c r="A12" s="42" t="s">
        <v>53</v>
      </c>
      <c r="B12" s="43" t="s">
        <v>134</v>
      </c>
      <c r="C12" s="64">
        <f>VLOOKUP(A12,'All Regions'!A10:AP125,3,FALSE)</f>
        <v>6752</v>
      </c>
      <c r="D12" s="64">
        <f>VLOOKUP(A12,'All Regions'!A10:AQ125,4,FALSE)</f>
        <v>16254</v>
      </c>
      <c r="E12" s="64">
        <f>VLOOKUP(A12,'All Regions'!A10:AR125,5,FALSE)</f>
        <v>15466</v>
      </c>
      <c r="F12" s="64">
        <f>VLOOKUP(A12,'All Regions'!A10:AS125,6,FALSE)</f>
        <v>9656</v>
      </c>
      <c r="G12" s="64">
        <f>VLOOKUP(A12,'All Regions'!A10:AT125,7,FALSE)</f>
        <v>57031</v>
      </c>
      <c r="H12" s="65">
        <f>VLOOKUP(A12,'All Regions'!A10:AU125,8,FALSE)</f>
        <v>0.44049727341270539</v>
      </c>
      <c r="I12" s="65">
        <f>VLOOKUP(A12,'All Regions'!A10:AV125,9,FALSE)</f>
        <v>0.16931142711858463</v>
      </c>
      <c r="J12" s="64">
        <f>VLOOKUP(A12,'All Regions'!A10:AW125,10,FALSE)</f>
        <v>8903</v>
      </c>
      <c r="K12" s="29">
        <f>VLOOKUP(A12,'All Regions'!A10:AX125,11,FALSE)</f>
        <v>26157</v>
      </c>
      <c r="L12" s="29">
        <f>VLOOKUP(A12,'All Regions'!A10:AY125,12,FALSE)</f>
        <v>30874</v>
      </c>
      <c r="M12" s="29">
        <f>VLOOKUP(A12,'All Regions'!A10:AZ125,13,FALSE)</f>
        <v>57031</v>
      </c>
      <c r="N12" s="30">
        <f>VLOOKUP(A12,'All Regions'!A10:BA125,14,FALSE)</f>
        <v>0.45864529817117006</v>
      </c>
      <c r="O12" s="30">
        <f>VLOOKUP(A12,'All Regions'!A10:BB125,15,FALSE)</f>
        <v>0.54135470182882994</v>
      </c>
      <c r="P12" s="138">
        <f>VLOOKUP(A12,'All Regions'!A10:BC125,16,FALSE)</f>
        <v>5263</v>
      </c>
      <c r="Q12" s="138">
        <f>VLOOKUP(A12,'All Regions'!A10:BD125,17,FALSE)</f>
        <v>15296</v>
      </c>
      <c r="R12" s="138">
        <f>VLOOKUP(A12,'All Regions'!A10:BE125,18,FALSE)</f>
        <v>23044</v>
      </c>
      <c r="S12" s="138">
        <f>VLOOKUP(A12,'All Regions'!A10:BF125,19,FALSE)</f>
        <v>9343</v>
      </c>
      <c r="T12" s="138">
        <f>VLOOKUP(A12,'All Regions'!A10:BG125,20,FALSE)</f>
        <v>4086</v>
      </c>
      <c r="U12" s="138">
        <f>VLOOKUP(A12,'All Regions'!A10:BH125,21,FALSE)</f>
        <v>57032</v>
      </c>
      <c r="V12" s="141">
        <f>VLOOKUP(A12,'All Regions'!A10:BI125,22,FALSE)</f>
        <v>2686</v>
      </c>
      <c r="W12" s="141">
        <f>VLOOKUP(A12,'All Regions'!A10:BJ125,23,FALSE)</f>
        <v>6883</v>
      </c>
      <c r="X12" s="141">
        <f>VLOOKUP(A12,'All Regions'!A10:BK125,24,FALSE)</f>
        <v>10626</v>
      </c>
      <c r="Y12" s="141">
        <f>VLOOKUP(A12,'All Regions'!A10:BL125,25,FALSE)</f>
        <v>4120</v>
      </c>
      <c r="Z12" s="141">
        <f>VLOOKUP(A12,'All Regions'!A10:BM125,26,FALSE)</f>
        <v>1840</v>
      </c>
      <c r="AA12" s="141">
        <f>VLOOKUP(A12,'All Regions'!A10:BN125,27,FALSE)</f>
        <v>2575</v>
      </c>
      <c r="AB12" s="141">
        <f>VLOOKUP(A12,'All Regions'!A10:BO125,28,FALSE)</f>
        <v>8412</v>
      </c>
      <c r="AC12" s="141">
        <f>VLOOKUP(A12,'All Regions'!A10:BP125,29,FALSE)</f>
        <v>12417</v>
      </c>
      <c r="AD12" s="141">
        <f>VLOOKUP(A12,'All Regions'!A10:BQ125,30,FALSE)</f>
        <v>5224</v>
      </c>
      <c r="AE12" s="141">
        <f>VLOOKUP(A12,'All Regions'!A10:BR125,31,FALSE)</f>
        <v>2246</v>
      </c>
      <c r="AF12" s="141">
        <f>VLOOKUP(A12,'All Regions'!A10:BS125,32,FALSE)</f>
        <v>57029</v>
      </c>
      <c r="AG12" s="33">
        <f>VLOOKUP(A12,'All Regions'!A10:BT125,33,FALSE)</f>
        <v>1076</v>
      </c>
      <c r="AH12" s="33">
        <f>VLOOKUP(A12,'All Regions'!A10:BU125,34,FALSE)</f>
        <v>878</v>
      </c>
      <c r="AI12" s="33">
        <f>VLOOKUP(A12,'All Regions'!A10:BV125,35,FALSE)</f>
        <v>2654</v>
      </c>
      <c r="AJ12" s="33">
        <f>VLOOKUP(A12,'All Regions'!A10:BW125,36,FALSE)</f>
        <v>235</v>
      </c>
      <c r="AK12" s="33">
        <f>VLOOKUP(A12,'All Regions'!A10:BX125,37,FALSE)</f>
        <v>1576</v>
      </c>
      <c r="AL12" s="33">
        <f>VLOOKUP(A12,'All Regions'!A10:BY125,38,FALSE)</f>
        <v>50612</v>
      </c>
      <c r="AM12" s="33">
        <f>VLOOKUP(A12,'All Regions'!A10:BZ125,39,FALSE)</f>
        <v>57031</v>
      </c>
      <c r="AN12" s="34">
        <f>VLOOKUP(A12,'All Regions'!A10:CA125,40,FALSE)</f>
        <v>4700</v>
      </c>
      <c r="AO12" s="34">
        <f>VLOOKUP(A12,'All Regions'!A10:CB125,41,FALSE)</f>
        <v>52332</v>
      </c>
      <c r="AP12" s="34">
        <f>VLOOKUP(A12,'All Regions'!A10:CC125,42,FALSE)</f>
        <v>57032</v>
      </c>
      <c r="AQ12" s="27">
        <v>10823</v>
      </c>
      <c r="AR12" s="27">
        <v>72842</v>
      </c>
      <c r="AS12" s="28">
        <v>0.1485818621125175</v>
      </c>
      <c r="AT12" s="35">
        <f>VLOOKUP(A12,'All Regions'!A10:CG125,46,FALSE)</f>
        <v>3974</v>
      </c>
      <c r="AU12" s="35">
        <f>VLOOKUP(A12,'All Regions'!A10:CH125,47,FALSE)</f>
        <v>73133</v>
      </c>
      <c r="AV12" s="36">
        <f>VLOOKUP(A12,'All Regions'!A10:CI125,48,FALSE)</f>
        <v>5.4339354327047978E-2</v>
      </c>
      <c r="AW12" s="37">
        <v>12275</v>
      </c>
      <c r="AX12" s="37">
        <v>71921</v>
      </c>
      <c r="AY12" s="38">
        <v>0.17067337773390248</v>
      </c>
      <c r="AZ12" s="39">
        <v>5242</v>
      </c>
      <c r="BA12" s="39">
        <v>73133</v>
      </c>
      <c r="BB12" s="40">
        <v>7.1677628430393936E-2</v>
      </c>
    </row>
    <row r="13" spans="1:54" s="41" customFormat="1" ht="15.75" x14ac:dyDescent="0.25">
      <c r="A13" s="42" t="s">
        <v>59</v>
      </c>
      <c r="B13" s="43" t="s">
        <v>134</v>
      </c>
      <c r="C13" s="64">
        <f>VLOOKUP(A13,'All Regions'!A11:AP126,3,FALSE)</f>
        <v>954</v>
      </c>
      <c r="D13" s="64">
        <f>VLOOKUP(A13,'All Regions'!A11:AQ126,4,FALSE)</f>
        <v>2538</v>
      </c>
      <c r="E13" s="64">
        <f>VLOOKUP(A13,'All Regions'!A11:AR126,5,FALSE)</f>
        <v>2286</v>
      </c>
      <c r="F13" s="64">
        <f>VLOOKUP(A13,'All Regions'!A11:AS126,6,FALSE)</f>
        <v>1416</v>
      </c>
      <c r="G13" s="64">
        <f>VLOOKUP(A13,'All Regions'!A11:AT126,7,FALSE)</f>
        <v>8490</v>
      </c>
      <c r="H13" s="65">
        <f>VLOOKUP(A13,'All Regions'!A11:AU126,8,FALSE)</f>
        <v>0.43604240282685514</v>
      </c>
      <c r="I13" s="65">
        <f>VLOOKUP(A13,'All Regions'!A11:AV126,9,FALSE)</f>
        <v>0.16678445229681979</v>
      </c>
      <c r="J13" s="64">
        <f>VLOOKUP(A13,'All Regions'!A11:AW126,10,FALSE)</f>
        <v>1296</v>
      </c>
      <c r="K13" s="29">
        <f>VLOOKUP(A13,'All Regions'!A11:AX126,11,FALSE)</f>
        <v>4154</v>
      </c>
      <c r="L13" s="29">
        <f>VLOOKUP(A13,'All Regions'!A11:AY126,12,FALSE)</f>
        <v>4336</v>
      </c>
      <c r="M13" s="29">
        <f>VLOOKUP(A13,'All Regions'!A11:AZ126,13,FALSE)</f>
        <v>8490</v>
      </c>
      <c r="N13" s="30">
        <f>VLOOKUP(A13,'All Regions'!A11:BA126,14,FALSE)</f>
        <v>0.48928150765606598</v>
      </c>
      <c r="O13" s="30">
        <f>VLOOKUP(A13,'All Regions'!A11:BB126,15,FALSE)</f>
        <v>0.51071849234393407</v>
      </c>
      <c r="P13" s="138">
        <f>VLOOKUP(A13,'All Regions'!A11:BC126,16,FALSE)</f>
        <v>832</v>
      </c>
      <c r="Q13" s="138">
        <f>VLOOKUP(A13,'All Regions'!A11:BD126,17,FALSE)</f>
        <v>2072</v>
      </c>
      <c r="R13" s="138">
        <f>VLOOKUP(A13,'All Regions'!A11:BE126,18,FALSE)</f>
        <v>3492</v>
      </c>
      <c r="S13" s="138">
        <f>VLOOKUP(A13,'All Regions'!A11:BF126,19,FALSE)</f>
        <v>1434</v>
      </c>
      <c r="T13" s="138">
        <f>VLOOKUP(A13,'All Regions'!A11:BG126,20,FALSE)</f>
        <v>659</v>
      </c>
      <c r="U13" s="138">
        <f>VLOOKUP(A13,'All Regions'!A11:BH126,21,FALSE)</f>
        <v>8489</v>
      </c>
      <c r="V13" s="141">
        <f>VLOOKUP(A13,'All Regions'!A11:BI126,22,FALSE)</f>
        <v>399</v>
      </c>
      <c r="W13" s="141">
        <f>VLOOKUP(A13,'All Regions'!A11:BJ126,23,FALSE)</f>
        <v>969</v>
      </c>
      <c r="X13" s="141">
        <f>VLOOKUP(A13,'All Regions'!A11:BK126,24,FALSE)</f>
        <v>1727</v>
      </c>
      <c r="Y13" s="141">
        <f>VLOOKUP(A13,'All Regions'!A11:BL126,25,FALSE)</f>
        <v>735</v>
      </c>
      <c r="Z13" s="141">
        <f>VLOOKUP(A13,'All Regions'!A11:BM126,26,FALSE)</f>
        <v>326</v>
      </c>
      <c r="AA13" s="141">
        <f>VLOOKUP(A13,'All Regions'!A11:BN126,27,FALSE)</f>
        <v>435</v>
      </c>
      <c r="AB13" s="141">
        <f>VLOOKUP(A13,'All Regions'!A11:BO126,28,FALSE)</f>
        <v>1103</v>
      </c>
      <c r="AC13" s="141">
        <f>VLOOKUP(A13,'All Regions'!A11:BP126,29,FALSE)</f>
        <v>1765</v>
      </c>
      <c r="AD13" s="141">
        <f>VLOOKUP(A13,'All Regions'!A11:BQ126,30,FALSE)</f>
        <v>699</v>
      </c>
      <c r="AE13" s="141">
        <f>VLOOKUP(A13,'All Regions'!A11:BR126,31,FALSE)</f>
        <v>333</v>
      </c>
      <c r="AF13" s="141">
        <f>VLOOKUP(A13,'All Regions'!A11:BS126,32,FALSE)</f>
        <v>8491</v>
      </c>
      <c r="AG13" s="33">
        <f>VLOOKUP(A13,'All Regions'!A11:BT126,33,FALSE)</f>
        <v>90</v>
      </c>
      <c r="AH13" s="33">
        <f>VLOOKUP(A13,'All Regions'!A11:BU126,34,FALSE)</f>
        <v>90</v>
      </c>
      <c r="AI13" s="33">
        <f>VLOOKUP(A13,'All Regions'!A11:BV126,35,FALSE)</f>
        <v>160</v>
      </c>
      <c r="AJ13" s="33">
        <f>VLOOKUP(A13,'All Regions'!A11:BW126,36,FALSE)</f>
        <v>8</v>
      </c>
      <c r="AK13" s="33">
        <f>VLOOKUP(A13,'All Regions'!A11:BX126,37,FALSE)</f>
        <v>158</v>
      </c>
      <c r="AL13" s="33">
        <f>VLOOKUP(A13,'All Regions'!A11:BY126,38,FALSE)</f>
        <v>7984</v>
      </c>
      <c r="AM13" s="33">
        <f>VLOOKUP(A13,'All Regions'!A11:BZ126,39,FALSE)</f>
        <v>8490</v>
      </c>
      <c r="AN13" s="34">
        <f>VLOOKUP(A13,'All Regions'!A11:CA126,40,FALSE)</f>
        <v>624</v>
      </c>
      <c r="AO13" s="34">
        <f>VLOOKUP(A13,'All Regions'!A11:CB126,41,FALSE)</f>
        <v>7866</v>
      </c>
      <c r="AP13" s="34">
        <f>VLOOKUP(A13,'All Regions'!A11:CC126,42,FALSE)</f>
        <v>8490</v>
      </c>
      <c r="AQ13" s="27">
        <v>3050</v>
      </c>
      <c r="AR13" s="27">
        <v>21551</v>
      </c>
      <c r="AS13" s="28">
        <v>0.1415247552317758</v>
      </c>
      <c r="AT13" s="35">
        <f>VLOOKUP(A13,'All Regions'!A11:CG126,46,FALSE)</f>
        <v>1132</v>
      </c>
      <c r="AU13" s="35">
        <f>VLOOKUP(A13,'All Regions'!A11:CH126,47,FALSE)</f>
        <v>21658</v>
      </c>
      <c r="AV13" s="36">
        <f>VLOOKUP(A13,'All Regions'!A11:CI126,48,FALSE)</f>
        <v>5.2267060670422014E-2</v>
      </c>
      <c r="AW13" s="37">
        <v>2870</v>
      </c>
      <c r="AX13" s="37">
        <v>21623</v>
      </c>
      <c r="AY13" s="38">
        <v>0.13272903852379411</v>
      </c>
      <c r="AZ13" s="39">
        <v>2111</v>
      </c>
      <c r="BA13" s="39">
        <v>21658</v>
      </c>
      <c r="BB13" s="40">
        <v>9.7469757133622686E-2</v>
      </c>
    </row>
    <row r="14" spans="1:54" s="41" customFormat="1" ht="15.75" x14ac:dyDescent="0.25">
      <c r="A14" s="42" t="s">
        <v>64</v>
      </c>
      <c r="B14" s="43" t="s">
        <v>134</v>
      </c>
      <c r="C14" s="64">
        <f>VLOOKUP(A14,'All Regions'!A12:AP127,3,FALSE)</f>
        <v>1272</v>
      </c>
      <c r="D14" s="64">
        <f>VLOOKUP(A14,'All Regions'!A12:AQ127,4,FALSE)</f>
        <v>1963</v>
      </c>
      <c r="E14" s="64">
        <f>VLOOKUP(A14,'All Regions'!A12:AR127,5,FALSE)</f>
        <v>1794</v>
      </c>
      <c r="F14" s="64">
        <f>VLOOKUP(A14,'All Regions'!A12:AS127,6,FALSE)</f>
        <v>1087</v>
      </c>
      <c r="G14" s="64">
        <f>VLOOKUP(A14,'All Regions'!A12:AT127,7,FALSE)</f>
        <v>7124</v>
      </c>
      <c r="H14" s="65">
        <f>VLOOKUP(A14,'All Regions'!A12:AU127,8,FALSE)</f>
        <v>0.40440763615946096</v>
      </c>
      <c r="I14" s="65">
        <f>VLOOKUP(A14,'All Regions'!A12:AV127,9,FALSE)</f>
        <v>0.15258281864121281</v>
      </c>
      <c r="J14" s="64">
        <f>VLOOKUP(A14,'All Regions'!A12:AW127,10,FALSE)</f>
        <v>1008</v>
      </c>
      <c r="K14" s="29">
        <f>VLOOKUP(A14,'All Regions'!A12:AX127,11,FALSE)</f>
        <v>3170</v>
      </c>
      <c r="L14" s="29">
        <f>VLOOKUP(A14,'All Regions'!A12:AY127,12,FALSE)</f>
        <v>3954</v>
      </c>
      <c r="M14" s="29">
        <f>VLOOKUP(A14,'All Regions'!A12:AZ127,13,FALSE)</f>
        <v>7124</v>
      </c>
      <c r="N14" s="30">
        <f>VLOOKUP(A14,'All Regions'!A12:BA127,14,FALSE)</f>
        <v>0.4449747332959012</v>
      </c>
      <c r="O14" s="30">
        <f>VLOOKUP(A14,'All Regions'!A12:BB127,15,FALSE)</f>
        <v>0.5550252667040988</v>
      </c>
      <c r="P14" s="138">
        <f>VLOOKUP(A14,'All Regions'!A12:BC127,16,FALSE)</f>
        <v>584</v>
      </c>
      <c r="Q14" s="138">
        <f>VLOOKUP(A14,'All Regions'!A12:BD127,17,FALSE)</f>
        <v>1949</v>
      </c>
      <c r="R14" s="138">
        <f>VLOOKUP(A14,'All Regions'!A12:BE127,18,FALSE)</f>
        <v>3055</v>
      </c>
      <c r="S14" s="138">
        <f>VLOOKUP(A14,'All Regions'!A12:BF127,19,FALSE)</f>
        <v>1106</v>
      </c>
      <c r="T14" s="138">
        <f>VLOOKUP(A14,'All Regions'!A12:BG127,20,FALSE)</f>
        <v>430</v>
      </c>
      <c r="U14" s="138">
        <f>VLOOKUP(A14,'All Regions'!A12:BH127,21,FALSE)</f>
        <v>7124</v>
      </c>
      <c r="V14" s="141">
        <f>VLOOKUP(A14,'All Regions'!A12:BI127,22,FALSE)</f>
        <v>239</v>
      </c>
      <c r="W14" s="141">
        <f>VLOOKUP(A14,'All Regions'!A12:BJ127,23,FALSE)</f>
        <v>820</v>
      </c>
      <c r="X14" s="141">
        <f>VLOOKUP(A14,'All Regions'!A12:BK127,24,FALSE)</f>
        <v>1403</v>
      </c>
      <c r="Y14" s="141">
        <f>VLOOKUP(A14,'All Regions'!A12:BL127,25,FALSE)</f>
        <v>499</v>
      </c>
      <c r="Z14" s="141">
        <f>VLOOKUP(A14,'All Regions'!A12:BM127,26,FALSE)</f>
        <v>207</v>
      </c>
      <c r="AA14" s="141">
        <f>VLOOKUP(A14,'All Regions'!A12:BN127,27,FALSE)</f>
        <v>344</v>
      </c>
      <c r="AB14" s="141">
        <f>VLOOKUP(A14,'All Regions'!A12:BO127,28,FALSE)</f>
        <v>1128</v>
      </c>
      <c r="AC14" s="141">
        <f>VLOOKUP(A14,'All Regions'!A12:BP127,29,FALSE)</f>
        <v>1651</v>
      </c>
      <c r="AD14" s="141">
        <f>VLOOKUP(A14,'All Regions'!A12:BQ127,30,FALSE)</f>
        <v>607</v>
      </c>
      <c r="AE14" s="141">
        <f>VLOOKUP(A14,'All Regions'!A12:BR127,31,FALSE)</f>
        <v>223</v>
      </c>
      <c r="AF14" s="141">
        <f>VLOOKUP(A14,'All Regions'!A12:BS127,32,FALSE)</f>
        <v>7121</v>
      </c>
      <c r="AG14" s="33">
        <f>VLOOKUP(A14,'All Regions'!A12:BT127,33,FALSE)</f>
        <v>290</v>
      </c>
      <c r="AH14" s="33">
        <f>VLOOKUP(A14,'All Regions'!A12:BU127,34,FALSE)</f>
        <v>206</v>
      </c>
      <c r="AI14" s="33">
        <f>VLOOKUP(A14,'All Regions'!A12:BV127,35,FALSE)</f>
        <v>306</v>
      </c>
      <c r="AJ14" s="33">
        <f>VLOOKUP(A14,'All Regions'!A12:BW127,36,FALSE)</f>
        <v>241</v>
      </c>
      <c r="AK14" s="33">
        <f>VLOOKUP(A14,'All Regions'!A12:BX127,37,FALSE)</f>
        <v>217</v>
      </c>
      <c r="AL14" s="33">
        <f>VLOOKUP(A14,'All Regions'!A12:BY127,38,FALSE)</f>
        <v>5862</v>
      </c>
      <c r="AM14" s="33">
        <f>VLOOKUP(A14,'All Regions'!A12:BZ127,39,FALSE)</f>
        <v>7122</v>
      </c>
      <c r="AN14" s="34">
        <f>VLOOKUP(A14,'All Regions'!A12:CA127,40,FALSE)</f>
        <v>1562</v>
      </c>
      <c r="AO14" s="34">
        <f>VLOOKUP(A14,'All Regions'!A12:CB127,41,FALSE)</f>
        <v>5562</v>
      </c>
      <c r="AP14" s="34">
        <f>VLOOKUP(A14,'All Regions'!A12:CC127,42,FALSE)</f>
        <v>7124</v>
      </c>
      <c r="AQ14" s="27">
        <v>1877</v>
      </c>
      <c r="AR14" s="27">
        <v>13794</v>
      </c>
      <c r="AS14" s="28">
        <v>0.13607365521241119</v>
      </c>
      <c r="AT14" s="35">
        <f>VLOOKUP(A14,'All Regions'!A12:CG127,46,FALSE)</f>
        <v>790</v>
      </c>
      <c r="AU14" s="35">
        <f>VLOOKUP(A14,'All Regions'!A12:CH127,47,FALSE)</f>
        <v>13828</v>
      </c>
      <c r="AV14" s="36">
        <f>VLOOKUP(A14,'All Regions'!A12:CI127,48,FALSE)</f>
        <v>5.7130459936361004E-2</v>
      </c>
      <c r="AW14" s="37">
        <v>1981</v>
      </c>
      <c r="AX14" s="37">
        <v>13820</v>
      </c>
      <c r="AY14" s="38">
        <v>0.14334298118668595</v>
      </c>
      <c r="AZ14" s="39">
        <v>2139</v>
      </c>
      <c r="BA14" s="39">
        <v>13828</v>
      </c>
      <c r="BB14" s="40">
        <v>0.15468614405553949</v>
      </c>
    </row>
    <row r="15" spans="1:54" s="41" customFormat="1" ht="15.75" x14ac:dyDescent="0.25">
      <c r="A15" s="42" t="s">
        <v>77</v>
      </c>
      <c r="B15" s="43" t="s">
        <v>134</v>
      </c>
      <c r="C15" s="64">
        <f>VLOOKUP(A15,'All Regions'!A13:AP128,3,FALSE)</f>
        <v>2302</v>
      </c>
      <c r="D15" s="64">
        <f>VLOOKUP(A15,'All Regions'!A13:AQ128,4,FALSE)</f>
        <v>6022</v>
      </c>
      <c r="E15" s="64">
        <f>VLOOKUP(A15,'All Regions'!A13:AR128,5,FALSE)</f>
        <v>6119</v>
      </c>
      <c r="F15" s="64">
        <f>VLOOKUP(A15,'All Regions'!A13:AS128,6,FALSE)</f>
        <v>3848</v>
      </c>
      <c r="G15" s="64">
        <f>VLOOKUP(A15,'All Regions'!A13:AT128,7,FALSE)</f>
        <v>21696</v>
      </c>
      <c r="H15" s="65">
        <f>VLOOKUP(A15,'All Regions'!A13:AU128,8,FALSE)</f>
        <v>0.45939343657817111</v>
      </c>
      <c r="I15" s="65">
        <f>VLOOKUP(A15,'All Regions'!A13:AV128,9,FALSE)</f>
        <v>0.17735988200589969</v>
      </c>
      <c r="J15" s="64">
        <f>VLOOKUP(A15,'All Regions'!A13:AW128,10,FALSE)</f>
        <v>3405</v>
      </c>
      <c r="K15" s="29">
        <f>VLOOKUP(A15,'All Regions'!A13:AX128,11,FALSE)</f>
        <v>11381</v>
      </c>
      <c r="L15" s="29">
        <f>VLOOKUP(A15,'All Regions'!A13:AY128,12,FALSE)</f>
        <v>10315</v>
      </c>
      <c r="M15" s="29">
        <f>VLOOKUP(A15,'All Regions'!A13:AZ128,13,FALSE)</f>
        <v>21696</v>
      </c>
      <c r="N15" s="30">
        <f>VLOOKUP(A15,'All Regions'!A13:BA128,14,FALSE)</f>
        <v>0.52456674041297935</v>
      </c>
      <c r="O15" s="30">
        <f>VLOOKUP(A15,'All Regions'!A13:BB128,15,FALSE)</f>
        <v>0.47543325958702065</v>
      </c>
      <c r="P15" s="138">
        <f>VLOOKUP(A15,'All Regions'!A13:BC128,16,FALSE)</f>
        <v>1996</v>
      </c>
      <c r="Q15" s="138">
        <f>VLOOKUP(A15,'All Regions'!A13:BD128,17,FALSE)</f>
        <v>5876</v>
      </c>
      <c r="R15" s="138">
        <f>VLOOKUP(A15,'All Regions'!A13:BE128,18,FALSE)</f>
        <v>8787</v>
      </c>
      <c r="S15" s="138">
        <f>VLOOKUP(A15,'All Regions'!A13:BF128,19,FALSE)</f>
        <v>3568</v>
      </c>
      <c r="T15" s="138">
        <f>VLOOKUP(A15,'All Regions'!A13:BG128,20,FALSE)</f>
        <v>1470</v>
      </c>
      <c r="U15" s="138">
        <f>VLOOKUP(A15,'All Regions'!A13:BH128,21,FALSE)</f>
        <v>21697</v>
      </c>
      <c r="V15" s="141">
        <f>VLOOKUP(A15,'All Regions'!A13:BI128,22,FALSE)</f>
        <v>1084</v>
      </c>
      <c r="W15" s="141">
        <f>VLOOKUP(A15,'All Regions'!A13:BJ128,23,FALSE)</f>
        <v>3036</v>
      </c>
      <c r="X15" s="141">
        <f>VLOOKUP(A15,'All Regions'!A13:BK128,24,FALSE)</f>
        <v>4592</v>
      </c>
      <c r="Y15" s="141">
        <f>VLOOKUP(A15,'All Regions'!A13:BL128,25,FALSE)</f>
        <v>1870</v>
      </c>
      <c r="Z15" s="141">
        <f>VLOOKUP(A15,'All Regions'!A13:BM128,26,FALSE)</f>
        <v>799</v>
      </c>
      <c r="AA15" s="141">
        <f>VLOOKUP(A15,'All Regions'!A13:BN128,27,FALSE)</f>
        <v>911</v>
      </c>
      <c r="AB15" s="141">
        <f>VLOOKUP(A15,'All Regions'!A13:BO128,28,FALSE)</f>
        <v>2840</v>
      </c>
      <c r="AC15" s="141">
        <f>VLOOKUP(A15,'All Regions'!A13:BP128,29,FALSE)</f>
        <v>4195</v>
      </c>
      <c r="AD15" s="141">
        <f>VLOOKUP(A15,'All Regions'!A13:BQ128,30,FALSE)</f>
        <v>1698</v>
      </c>
      <c r="AE15" s="141">
        <f>VLOOKUP(A15,'All Regions'!A13:BR128,31,FALSE)</f>
        <v>670</v>
      </c>
      <c r="AF15" s="141">
        <f>VLOOKUP(A15,'All Regions'!A13:BS128,32,FALSE)</f>
        <v>21695</v>
      </c>
      <c r="AG15" s="33">
        <f>VLOOKUP(A15,'All Regions'!A13:BT128,33,FALSE)</f>
        <v>511</v>
      </c>
      <c r="AH15" s="33">
        <f>VLOOKUP(A15,'All Regions'!A13:BU128,34,FALSE)</f>
        <v>347</v>
      </c>
      <c r="AI15" s="33">
        <f>VLOOKUP(A15,'All Regions'!A13:BV128,35,FALSE)</f>
        <v>560</v>
      </c>
      <c r="AJ15" s="33">
        <f>VLOOKUP(A15,'All Regions'!A13:BW128,36,FALSE)</f>
        <v>115</v>
      </c>
      <c r="AK15" s="33">
        <f>VLOOKUP(A15,'All Regions'!A13:BX128,37,FALSE)</f>
        <v>656</v>
      </c>
      <c r="AL15" s="33">
        <f>VLOOKUP(A15,'All Regions'!A13:BY128,38,FALSE)</f>
        <v>19506</v>
      </c>
      <c r="AM15" s="33">
        <f>VLOOKUP(A15,'All Regions'!A13:BZ128,39,FALSE)</f>
        <v>21695</v>
      </c>
      <c r="AN15" s="34">
        <f>VLOOKUP(A15,'All Regions'!A13:CA128,40,FALSE)</f>
        <v>1263</v>
      </c>
      <c r="AO15" s="34">
        <f>VLOOKUP(A15,'All Regions'!A13:CB128,41,FALSE)</f>
        <v>20433</v>
      </c>
      <c r="AP15" s="34">
        <f>VLOOKUP(A15,'All Regions'!A13:CC128,42,FALSE)</f>
        <v>21696</v>
      </c>
      <c r="AQ15" s="27">
        <v>4089</v>
      </c>
      <c r="AR15" s="27">
        <v>33899</v>
      </c>
      <c r="AS15" s="28">
        <v>0.12062302722794183</v>
      </c>
      <c r="AT15" s="35">
        <f>VLOOKUP(A15,'All Regions'!A13:CG128,46,FALSE)</f>
        <v>1751</v>
      </c>
      <c r="AU15" s="35">
        <f>VLOOKUP(A15,'All Regions'!A13:CH128,47,FALSE)</f>
        <v>34097</v>
      </c>
      <c r="AV15" s="36">
        <f>VLOOKUP(A15,'All Regions'!A13:CI128,48,FALSE)</f>
        <v>5.1353491509516964E-2</v>
      </c>
      <c r="AW15" s="37">
        <v>4960</v>
      </c>
      <c r="AX15" s="37">
        <v>33475</v>
      </c>
      <c r="AY15" s="38">
        <v>0.14817027632561613</v>
      </c>
      <c r="AZ15" s="39">
        <v>2086</v>
      </c>
      <c r="BA15" s="39">
        <v>34097</v>
      </c>
      <c r="BB15" s="40">
        <v>6.1178402792034486E-2</v>
      </c>
    </row>
    <row r="16" spans="1:54" s="2" customFormat="1" x14ac:dyDescent="0.25"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</row>
    <row r="17" spans="1:54" s="1" customFormat="1" ht="15.75" x14ac:dyDescent="0.25">
      <c r="A17" s="59" t="s">
        <v>178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</row>
    <row r="18" spans="1:54" s="1" customFormat="1" ht="15.75" x14ac:dyDescent="0.25">
      <c r="A18" s="59" t="s">
        <v>200</v>
      </c>
      <c r="B18" s="91"/>
      <c r="C18" s="91"/>
      <c r="D18" s="91"/>
      <c r="E18" s="91"/>
      <c r="F18" s="91"/>
      <c r="G18" s="92"/>
      <c r="H18" s="92"/>
      <c r="I18" s="91"/>
      <c r="J18" s="87"/>
      <c r="K18" s="87"/>
      <c r="R18" s="87"/>
      <c r="S18" s="87"/>
      <c r="T18" s="87"/>
      <c r="V18" s="91"/>
      <c r="AK18" s="91"/>
      <c r="AM18" s="87"/>
      <c r="AN18" s="87"/>
    </row>
    <row r="19" spans="1:54" s="1" customFormat="1" ht="15.75" x14ac:dyDescent="0.25">
      <c r="A19" s="59" t="s">
        <v>201</v>
      </c>
      <c r="B19" s="91"/>
      <c r="C19" s="91"/>
      <c r="D19" s="91"/>
      <c r="E19" s="91"/>
      <c r="F19" s="91"/>
      <c r="G19" s="92"/>
      <c r="H19" s="92"/>
      <c r="I19" s="91"/>
      <c r="J19" s="87"/>
      <c r="K19" s="87"/>
      <c r="R19" s="87"/>
      <c r="S19" s="87"/>
      <c r="T19" s="87"/>
      <c r="V19" s="91"/>
      <c r="AK19" s="91"/>
      <c r="AM19" s="87"/>
      <c r="AN19" s="87"/>
    </row>
  </sheetData>
  <mergeCells count="23"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AW5:AY5"/>
    <mergeCell ref="AZ5:BB5"/>
    <mergeCell ref="V6:Z6"/>
    <mergeCell ref="AA6:AE6"/>
    <mergeCell ref="AT6:AV6"/>
    <mergeCell ref="AW6:AY6"/>
    <mergeCell ref="AZ6:BB6"/>
    <mergeCell ref="AG6:AM6"/>
    <mergeCell ref="AN6:AP6"/>
    <mergeCell ref="AQ6:A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All Regions</vt:lpstr>
      <vt:lpstr>Central</vt:lpstr>
      <vt:lpstr>KC Vicinity and East Jackson</vt:lpstr>
      <vt:lpstr>Jefferson_Franklin</vt:lpstr>
      <vt:lpstr>North</vt:lpstr>
      <vt:lpstr>Ozark</vt:lpstr>
      <vt:lpstr>South Central</vt:lpstr>
      <vt:lpstr>Southeast</vt:lpstr>
      <vt:lpstr>Southwest</vt:lpstr>
      <vt:lpstr>St. Charles County</vt:lpstr>
      <vt:lpstr>St. Louis City</vt:lpstr>
      <vt:lpstr>St. Louis County</vt:lpstr>
      <vt:lpstr>West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2024-08-09T18:31:38Z</dcterms:modified>
</cp:coreProperties>
</file>